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utlay" sheetId="1" r:id="rId3"/>
    <sheet state="visible" name="work" sheetId="2" r:id="rId4"/>
  </sheets>
  <definedNames/>
  <calcPr/>
</workbook>
</file>

<file path=xl/sharedStrings.xml><?xml version="1.0" encoding="utf-8"?>
<sst xmlns="http://schemas.openxmlformats.org/spreadsheetml/2006/main" count="493" uniqueCount="392">
  <si>
    <t>материал</t>
  </si>
  <si>
    <t>ед</t>
  </si>
  <si>
    <t>$</t>
  </si>
  <si>
    <t>работа</t>
  </si>
  <si>
    <t>расходники</t>
  </si>
  <si>
    <t>от 12.06.16</t>
  </si>
  <si>
    <t>http://homemakerz.inc.moe/</t>
  </si>
  <si>
    <t>окна</t>
  </si>
  <si>
    <t>монблан(брюсбокс) 3 окна + дверь и доставка</t>
  </si>
  <si>
    <t>доставка 2 газели</t>
  </si>
  <si>
    <t>ручка валика сред 27 СМ</t>
  </si>
  <si>
    <t>разгрузка 900р/тона</t>
  </si>
  <si>
    <t>валик 11 см</t>
  </si>
  <si>
    <t>вывоз мусора контейнер 8м3</t>
  </si>
  <si>
    <t>валик гарант 25 см</t>
  </si>
  <si>
    <t>перегородки:</t>
  </si>
  <si>
    <t>блоки youtong 75*250*625</t>
  </si>
  <si>
    <t>загрузка мусора</t>
  </si>
  <si>
    <t>опрыскиватель 2л</t>
  </si>
  <si>
    <t>арматура 10мм л=2920</t>
  </si>
  <si>
    <t>доставка жел. двери</t>
  </si>
  <si>
    <t>кельма 200мм</t>
  </si>
  <si>
    <t>подвес 60*27</t>
  </si>
  <si>
    <t xml:space="preserve">замена стояков, резка полотенчика(газ сварка), установка 4х кранов </t>
  </si>
  <si>
    <t>лезвия для ножа 18mm 10шт sparta</t>
  </si>
  <si>
    <t>кондей установка</t>
  </si>
  <si>
    <t>шпатель 200мм matrix</t>
  </si>
  <si>
    <t>клей:</t>
  </si>
  <si>
    <t>клей юнис XXl 25kg</t>
  </si>
  <si>
    <t>окна установка</t>
  </si>
  <si>
    <t>шпатель 475мм</t>
  </si>
  <si>
    <t>клей юнис + 25кг</t>
  </si>
  <si>
    <t>доставка техники</t>
  </si>
  <si>
    <t>шпатель 3мм 80мм</t>
  </si>
  <si>
    <t xml:space="preserve">малярная сетка мегафлекс 20м2 25*25 </t>
  </si>
  <si>
    <t>малярная лента kkebebander 50x50</t>
  </si>
  <si>
    <t>пол:</t>
  </si>
  <si>
    <t>пескоцемент м300 40кг</t>
  </si>
  <si>
    <t>абр лента 3м*280мм р180 archimedes</t>
  </si>
  <si>
    <t>скотч арм 48мм*40м</t>
  </si>
  <si>
    <t xml:space="preserve">скотч 48мм*66м </t>
  </si>
  <si>
    <t>демонтаж:</t>
  </si>
  <si>
    <t>мешки</t>
  </si>
  <si>
    <t>скотч маляр 50*50</t>
  </si>
  <si>
    <t>набор кистей 3шт 20-40-15</t>
  </si>
  <si>
    <t>штукатурка:</t>
  </si>
  <si>
    <t>штукатурка теплон 30кг</t>
  </si>
  <si>
    <t>шпаклевка vetonit lr+ 20kg</t>
  </si>
  <si>
    <t>маяки:</t>
  </si>
  <si>
    <t>маячковый профиль 6мм 3м</t>
  </si>
  <si>
    <t>уголок малярный 25*25 3м</t>
  </si>
  <si>
    <t>гипсокартон:</t>
  </si>
  <si>
    <t>профиль ппн 27*28 3м</t>
  </si>
  <si>
    <t>knauf влаг 1500*600*12,5 - 0.9м2</t>
  </si>
  <si>
    <t>профиль пп 60*28 3м</t>
  </si>
  <si>
    <t>гипс-картон влаг 2500*1200*12,5 3м2</t>
  </si>
  <si>
    <t>крепеж:</t>
  </si>
  <si>
    <t>саморезы гипс-метал 3,5 x 25 1200шт</t>
  </si>
  <si>
    <t>саморезы гипс-метал 3,5*25</t>
  </si>
  <si>
    <t>саморезы гипс-дер 3,5*51 (500шт)</t>
  </si>
  <si>
    <t>анкера 10х152</t>
  </si>
  <si>
    <t>мастики:</t>
  </si>
  <si>
    <t>бетоноконтакт glims 12кг</t>
  </si>
  <si>
    <t>грунтовка Glims Pryme 10л</t>
  </si>
  <si>
    <t>glims GreenRezine 7kg</t>
  </si>
  <si>
    <t>пена soundal 750ml</t>
  </si>
  <si>
    <t>эмаль пф-115 0,9кг простокрашенно</t>
  </si>
  <si>
    <t>очиститель для пены soundal 500ml</t>
  </si>
  <si>
    <t>Герметик санитарный Гермент, прозрачный, 280мл</t>
  </si>
  <si>
    <t>Клей Момент Монтаж Суперсильный, прозрачный 280 г</t>
  </si>
  <si>
    <t>подводки:</t>
  </si>
  <si>
    <t>ppr муфта комбинир американка 1'</t>
  </si>
  <si>
    <t>ppr уголок с резьбой вр</t>
  </si>
  <si>
    <t>ppr уголок 90</t>
  </si>
  <si>
    <t>труба кальде 25(32) стекловолокно</t>
  </si>
  <si>
    <t>соединитель valtec прес 16-1/2 BP</t>
  </si>
  <si>
    <t>соединитель valtec прес 16-3/4 НР</t>
  </si>
  <si>
    <t>колл-р valtec 3/4-1/2-8 вых HP латунь+ник</t>
  </si>
  <si>
    <t>колл-р valtec 3/4-1/2-3 вых HP латунь+ник</t>
  </si>
  <si>
    <t>заглушка 3/4 valtec</t>
  </si>
  <si>
    <t>комплект подключ полотенчик угл 1'вр х 1'нр</t>
  </si>
  <si>
    <t>крепление 1'</t>
  </si>
  <si>
    <t>водорозетка valtec пресс 16-1/2 ВР</t>
  </si>
  <si>
    <t>м-пластик valtec 16×2.0mm 1m</t>
  </si>
  <si>
    <t>подводка для воды 50см па ма</t>
  </si>
  <si>
    <t xml:space="preserve">кран шар 1' НР-ВР </t>
  </si>
  <si>
    <t>кран шар 1/2' НР-ВР Bugatti</t>
  </si>
  <si>
    <t>отражательи</t>
  </si>
  <si>
    <t>канализация:</t>
  </si>
  <si>
    <t>тройник 50*40 90гр</t>
  </si>
  <si>
    <t xml:space="preserve">колено 40д 90гр пп политек </t>
  </si>
  <si>
    <t xml:space="preserve">колено 50д 90гр пп политек </t>
  </si>
  <si>
    <t>труба 40д л500мм пп политек</t>
  </si>
  <si>
    <t>труба 40д д1000мм пп политек</t>
  </si>
  <si>
    <t xml:space="preserve">колено 40д 45гр пп политек </t>
  </si>
  <si>
    <t>труба 50д л1000мм пп политек</t>
  </si>
  <si>
    <t>труба 50д л500мм пп политек</t>
  </si>
  <si>
    <t>люк  500*500 сварная рама нажимной</t>
  </si>
  <si>
    <t>http://leroymerlin.ru/catalogue/plitka/aksessuary/lyuki_revizionnye/15042334/</t>
  </si>
  <si>
    <t>тройник 50х50/87гр</t>
  </si>
  <si>
    <t>сифон ванна пробка проточ</t>
  </si>
  <si>
    <t>манжета, резин переходник 50*73 чер</t>
  </si>
  <si>
    <t>фановая труба wirquin L 560mm</t>
  </si>
  <si>
    <t>гофра 32*40/50</t>
  </si>
  <si>
    <t>переход эксцентрич 40*50</t>
  </si>
  <si>
    <t>электрика:</t>
  </si>
  <si>
    <t>щиток мет 24места 405*320*120,</t>
  </si>
  <si>
    <t>подрозетник hegel 68*45 г\к</t>
  </si>
  <si>
    <t>разветвитель ТВ</t>
  </si>
  <si>
    <t>авдт 25а иэк 30ма</t>
  </si>
  <si>
    <t>авт.выкл. 10аа иэк</t>
  </si>
  <si>
    <t>авт.выкл. 16а иэк 4,5кА</t>
  </si>
  <si>
    <t>шина гребенка 12м</t>
  </si>
  <si>
    <t>кабель tv rg 6u 20m</t>
  </si>
  <si>
    <t>кабель ввгп-нг 2*1.5 100м</t>
  </si>
  <si>
    <t>кабель ввгп-нг 2*2.5 50м</t>
  </si>
  <si>
    <t>кабель ввгп-нг 3*2,5 50м</t>
  </si>
  <si>
    <t>клемма ваго 2х 6шт</t>
  </si>
  <si>
    <t>клемма ваго 3х 6шт</t>
  </si>
  <si>
    <t>подрозетник hegel 68*40</t>
  </si>
  <si>
    <t>дюбель хомут 5-10мм иэк 100шт</t>
  </si>
  <si>
    <t>розетка ТВ лк60</t>
  </si>
  <si>
    <t>накладка тв</t>
  </si>
  <si>
    <t>выкл 1кл с инд лк 60</t>
  </si>
  <si>
    <t>выкл 2кл с инд лк 60</t>
  </si>
  <si>
    <t>розетка 2-ая без заз встр</t>
  </si>
  <si>
    <t>розетка 2-ая с заз встр</t>
  </si>
  <si>
    <t>розетка с крыш с заз встр</t>
  </si>
  <si>
    <t>розетка 1-ая с заз встр</t>
  </si>
  <si>
    <t>розетка 1-ая без заз встр</t>
  </si>
  <si>
    <t>рамка 3я</t>
  </si>
  <si>
    <t>рамка 4я</t>
  </si>
  <si>
    <t>рамка 1я</t>
  </si>
  <si>
    <t>звонок Галактика</t>
  </si>
  <si>
    <t>вход</t>
  </si>
  <si>
    <t>жел. дверь 880*2050</t>
  </si>
  <si>
    <t>потолки</t>
  </si>
  <si>
    <t>плинтус пот н=3.5см л=2м</t>
  </si>
  <si>
    <t>сантехника</t>
  </si>
  <si>
    <t>Смеситель универсальный Nega для ванны и душа, однорычажный, хром</t>
  </si>
  <si>
    <t>http://leroymerlin.ru/catalogue/santehnika/smesiteli/smesiteli_dlya_vann/17381663/</t>
  </si>
  <si>
    <t>Смеситель для раковины Nebo однозахватный, хром</t>
  </si>
  <si>
    <t>http://leroymerlin.ru/catalogue/santehnika/smesiteli/smesiteli_dlya_rakovin/17381698/</t>
  </si>
  <si>
    <t>ванна акрил serena classic 160*70</t>
  </si>
  <si>
    <t>http://www.missaqua.ru/item/akrilovaya-vanna-serena-classic-160_10680.html</t>
  </si>
  <si>
    <t>каркас для ванны serena classic k 1570a</t>
  </si>
  <si>
    <t>экран д ванны serena classic fp 1570</t>
  </si>
  <si>
    <t>Унитаз напольный Cersanit Vista косой одинарный слив</t>
  </si>
  <si>
    <t>http://leroymerlin.ru/catalogue/santehnika/santehnicheskiy_fayans/unitazy/15593304/</t>
  </si>
  <si>
    <t>пенал  тритон кристи 30*32*198</t>
  </si>
  <si>
    <t>http://www.triton-vanna.ru/penali/triton/triton_kristi_30_2_yashchika.html</t>
  </si>
  <si>
    <t>тумба тритон кристи 51*43*82(ножки 12см) + раковина</t>
  </si>
  <si>
    <t>http://www.triton-vanna.ru/tymby_s_rakovinoy/triton/triton_kristi_55_s_3_yashchikami.html</t>
  </si>
  <si>
    <t>зеркало 55 тритон кристи 55*17*80 с подсветкой</t>
  </si>
  <si>
    <t>Полотенцесушитель водяной Equation М 50-50 1дюйм с полкой</t>
  </si>
  <si>
    <t>http://leroymerlin.ru/catalogue/vodosnabgenie/polotentsesushiteli/polotentsesushiteli3/17249401/</t>
  </si>
  <si>
    <t>плитка</t>
  </si>
  <si>
    <t>крестики 2мм 100шт</t>
  </si>
  <si>
    <t>клинья 50шт</t>
  </si>
  <si>
    <t>Alon пано сер 86*86</t>
  </si>
  <si>
    <t>http://leroymerlin.ru/catalogue/plitka/plitka_kamen_mozaika/universalnaya_dekoratsiya/13778161/</t>
  </si>
  <si>
    <t>Alon плитка напол 43*43 9мм 1,29м2</t>
  </si>
  <si>
    <t>http://leroymerlin.ru/catalogue/plitka/plitka_kamen_mozaika/napolnaya_plitka/13778137/</t>
  </si>
  <si>
    <t>Оникс плитка напол 40*40 1,12м2</t>
  </si>
  <si>
    <t>http://leroymerlin.ru/catalogue/plitka/plitka_kamen_mozaika/napolnaya_plitka/13776123/</t>
  </si>
  <si>
    <t>оникс настен беж 25*40 1,5м2 15шт 6мм (-1)</t>
  </si>
  <si>
    <t>http://leroymerlin.ru/catalogue/plitka/plitka_kamen_mozaika/plitka_dlya_vannoy/13776094/</t>
  </si>
  <si>
    <t>оникс настен темн.беж 25*40 1,5м2 15шт 6мм (-1)</t>
  </si>
  <si>
    <t>http://leroymerlin.ru/catalogue/plitka/plitka_kamen_mozaika/plitka_dlya_vannoy/13776115/</t>
  </si>
  <si>
    <t>Мозаика из нат камня 30,5*30,5 25мм шов=2мм</t>
  </si>
  <si>
    <t>http://leroymerlin.ru/catalogue/plitka/plitka_kamen_mozaika/mozaika/15093756/</t>
  </si>
  <si>
    <t>затирка litochrom 1-6 c50 2kg</t>
  </si>
  <si>
    <t>затирка litochrom 1-6 c10 2kg</t>
  </si>
  <si>
    <t>затирка litochrom с80 2кг</t>
  </si>
  <si>
    <t>затирка litochrom с00 2кг</t>
  </si>
  <si>
    <t>уголок нар 9мм</t>
  </si>
  <si>
    <t>свет:</t>
  </si>
  <si>
    <t>лампа барная 2*е27</t>
  </si>
  <si>
    <t>светильник ванная сонекс 2226 quadrato 2*e27*100w</t>
  </si>
  <si>
    <t>http://www.svetodom.ru/product/sonex-2226/</t>
  </si>
  <si>
    <t>светильник коридор
 сонекс GRECA 161 3*e27*100w</t>
  </si>
  <si>
    <t>http://www.vamsvet.ru/catalog/product/sonex_svetilnik-161/</t>
  </si>
  <si>
    <t>люстра спальня</t>
  </si>
  <si>
    <t xml:space="preserve"> Люстра гостинная vitaluce V3852/8PL e14*60w</t>
  </si>
  <si>
    <t>http://www.vitaluceshop.ru/kat_lyustri/tov_lyustra-v38528pl-8xe14-maks-60vt/</t>
  </si>
  <si>
    <t>спот встр mr16a d=6cm 3*50w chrome</t>
  </si>
  <si>
    <t>спот встр mr16a d=6cm 3*50w white</t>
  </si>
  <si>
    <t>лампа люминисцентная wolta спот 11w g53</t>
  </si>
  <si>
    <t>спот встр dj01 d=?cm gx53*13w никель</t>
  </si>
  <si>
    <t>лампа led wolta 7w 530lm gu10</t>
  </si>
  <si>
    <t>лампа led wolta 7w 530lm gu5.3</t>
  </si>
  <si>
    <t>е27 12w энергосбер wolta</t>
  </si>
  <si>
    <t>е14 12w энергосбер wolta</t>
  </si>
  <si>
    <t>лента лед 4,8w 5m</t>
  </si>
  <si>
    <t>блок питания 100 w 12v 2a,</t>
  </si>
  <si>
    <t>ламинат</t>
  </si>
  <si>
    <t>Argento Вяз Термоли, 12 мм (1,418 м2=6шт; д=1212; ш=195мм), 33 класс белёный дуб</t>
  </si>
  <si>
    <t>http://leroymerlin.ru/catalogue/napolnye_pokrytiya/laminat_parket_massiv_probka/laminat/13842733/</t>
  </si>
  <si>
    <t>подложка пленекс 3мм 16м2</t>
  </si>
  <si>
    <t>плинтуса hgf56 КЛЕН патина 2.5m h=6 w=2cm</t>
  </si>
  <si>
    <t>порог стык 100*3 Клн патина</t>
  </si>
  <si>
    <t>уголок 25 *10Мм 90 см дуб бел</t>
  </si>
  <si>
    <t>соединитель 4шт</t>
  </si>
  <si>
    <t>заглушка лев прав</t>
  </si>
  <si>
    <t>угол наруж</t>
  </si>
  <si>
    <t>угол вн</t>
  </si>
  <si>
    <t>угол 100-130град</t>
  </si>
  <si>
    <t>соед для труб 27мм</t>
  </si>
  <si>
    <t>пластик</t>
  </si>
  <si>
    <t>уголок пвх 30*30*2700 бел</t>
  </si>
  <si>
    <t>уголок 20*20 2.7м</t>
  </si>
  <si>
    <t>экран батареи 62*47*15</t>
  </si>
  <si>
    <t>подоконник пвх 2000*400</t>
  </si>
  <si>
    <t>откос окон 3000*250*10мм</t>
  </si>
  <si>
    <t>откос окон 2000*250*10</t>
  </si>
  <si>
    <t>профиль вHутр 9 мм черн</t>
  </si>
  <si>
    <t>обои</t>
  </si>
  <si>
    <t>спальня 1*10м</t>
  </si>
  <si>
    <t xml:space="preserve">гостинная 1*10мм </t>
  </si>
  <si>
    <t>коридор 1*10м ovk винил-флизилин</t>
  </si>
  <si>
    <t>клей флиз обои kleo extra 5кг 30m2</t>
  </si>
  <si>
    <t>техника</t>
  </si>
  <si>
    <t xml:space="preserve">кондиционер </t>
  </si>
  <si>
    <t xml:space="preserve">Электрический духовой шкаф </t>
  </si>
  <si>
    <t xml:space="preserve">Холодильник </t>
  </si>
  <si>
    <t>Газовая варочная панель</t>
  </si>
  <si>
    <t>вентилятор д100 вентс</t>
  </si>
  <si>
    <t>шторы</t>
  </si>
  <si>
    <t>тюль и штора гостинная</t>
  </si>
  <si>
    <t>тюль и штора спальня</t>
  </si>
  <si>
    <t>жалюзи алюмин 25мм 50*160</t>
  </si>
  <si>
    <t>бленда 50мм 2,5 м</t>
  </si>
  <si>
    <t>бленда 50мм 1,6 м</t>
  </si>
  <si>
    <t>соед для шин Зшт</t>
  </si>
  <si>
    <t>кронштейны 21см</t>
  </si>
  <si>
    <t>карниз оптима 2х ряд 160см</t>
  </si>
  <si>
    <t>двери:</t>
  </si>
  <si>
    <t>дверное полотно Муза ясень бел ПО 600*2000</t>
  </si>
  <si>
    <t>http://www.top-komplekt.ru/node/476</t>
  </si>
  <si>
    <t>дверное полотно Муза ясень бел ПГ 800*2000</t>
  </si>
  <si>
    <t>Короб капрям 35*74*2070 мелинга Ясень бел</t>
  </si>
  <si>
    <t>петля лев apecs 100*70*3</t>
  </si>
  <si>
    <t>петля прав apecs 100*70*3</t>
  </si>
  <si>
    <t>защелка apecs 8020-03-CR</t>
  </si>
  <si>
    <t>наличник телескоп прям 10*80*2150 Мелинга ясень бел</t>
  </si>
  <si>
    <t>добор 100*10*2070 Мелинга ясень бел</t>
  </si>
  <si>
    <t>вентиляция</t>
  </si>
  <si>
    <t>решетка вент 154*154</t>
  </si>
  <si>
    <t>соед плоск канал 55х110</t>
  </si>
  <si>
    <t>колено соед плоск-кругл 55*110 d100</t>
  </si>
  <si>
    <t>колено верт 55х110</t>
  </si>
  <si>
    <t>колено горизонт 90гр 55х110</t>
  </si>
  <si>
    <t>канал пл 55*110 1,5м</t>
  </si>
  <si>
    <t>кухня</t>
  </si>
  <si>
    <t>каркасы</t>
  </si>
  <si>
    <t>фасады 2100р/м2 глянец</t>
  </si>
  <si>
    <t>http://www.hpsfurnitura.ru/</t>
  </si>
  <si>
    <t>столешница 3м*60см*3.8см</t>
  </si>
  <si>
    <t>http://leroymerlin.ru/catalogue/kuhni/stoleshnitsy/stoleshnitsy_/13358503/</t>
  </si>
  <si>
    <t>плитка наст Biselado Bril 10*20 1m2</t>
  </si>
  <si>
    <t>http://leroymerlin.ru/catalogue/plitka/plitka_kamen_mozaika/plitka_dlya_kuhni/14004272/</t>
  </si>
  <si>
    <t>вытяжка ELIKOR ИНТЕГРА  ш50см г28см</t>
  </si>
  <si>
    <t>http://www.technohit.ru/catalog/vytjazhki-vstraivaemye/4186/elikor-integra-50-belyjnerzhavejka/183999/?utm_campaign=yy&amp;utm_content=183999&amp;utm_medium=yyy&amp;utm_source=tty&amp;utm_term=Elikor+%C8%ED%F2%E5%E3%F0%E0+50+%E1%E5%EB%FB%E9/%ED%E5%F0%E6%E0%E2%E5%E9%EA%E0&amp;ymclid=65663475751962171990005</t>
  </si>
  <si>
    <t xml:space="preserve">мойка d=45 врез d = 39 </t>
  </si>
  <si>
    <t>Смеситель для кухни Orange Alfi4</t>
  </si>
  <si>
    <t>http://leroymerlin.ru/catalogue/kuhni/moyki-i-smesiteli/kuhonnye-smesiteli/16008293/</t>
  </si>
  <si>
    <t>Сифон для Мойки 1,5</t>
  </si>
  <si>
    <t>подводка 50см 1/2</t>
  </si>
  <si>
    <t>подводка для газа 1/2 вр 1м</t>
  </si>
  <si>
    <t>ножки н170 4шт</t>
  </si>
  <si>
    <t>планка соед</t>
  </si>
  <si>
    <t>планка торц</t>
  </si>
  <si>
    <t>навес 2шт</t>
  </si>
  <si>
    <t>петля slideon d35, 95 h74002</t>
  </si>
  <si>
    <t>петля накл slideon d35, 165 h600a02</t>
  </si>
  <si>
    <t>ручка скоба</t>
  </si>
  <si>
    <t>подсветка</t>
  </si>
  <si>
    <t>планка торцевая 3.8</t>
  </si>
  <si>
    <t>балкон</t>
  </si>
  <si>
    <t>керамогранит grez 30*30 1.62m2</t>
  </si>
  <si>
    <t>плинтуса бел 2.5m</t>
  </si>
  <si>
    <t>заглушка лев прав  2шт</t>
  </si>
  <si>
    <t>вагонка пвх 3000*100*10 3м2</t>
  </si>
  <si>
    <t>http://leroymerlin.ru/catalogue/stolyarnye_izdeliya/otdelka_dekorativnymi_panelyami/paneli_pvh/17164298/</t>
  </si>
  <si>
    <t>профиль стартовый 3м</t>
  </si>
  <si>
    <t>профиль угловой 3м</t>
  </si>
  <si>
    <t>заглушка</t>
  </si>
  <si>
    <t>подоконник пвх 1500*400</t>
  </si>
  <si>
    <t>работы</t>
  </si>
  <si>
    <t>всего</t>
  </si>
  <si>
    <t>кол-во</t>
  </si>
  <si>
    <t>полы:</t>
  </si>
  <si>
    <t>Обмазочная гидроизоляция пола (1 слоя)</t>
  </si>
  <si>
    <t>м²</t>
  </si>
  <si>
    <t>Грунтовка пола (1 слой)</t>
  </si>
  <si>
    <t>Стяжка пола до 50 мм.</t>
  </si>
  <si>
    <t>Настилка подложки под ламинат, паркетную доску</t>
  </si>
  <si>
    <t>Устройство пола из ламината с замком</t>
  </si>
  <si>
    <t>Установка пластикового плинтуса на бетонное,кирпичное основание</t>
  </si>
  <si>
    <t>п.м</t>
  </si>
  <si>
    <t>Облицовка пола плиткой</t>
  </si>
  <si>
    <t xml:space="preserve">Облицовка пола плиткой до 10*10см  </t>
  </si>
  <si>
    <t>Облицовка пола мозаикой модульной</t>
  </si>
  <si>
    <t>Затирка швов</t>
  </si>
  <si>
    <t>стены:</t>
  </si>
  <si>
    <t>Устройство коробов из гипсокартона (1 слой) с металлокаркасом на стене</t>
  </si>
  <si>
    <t>Устройство перегородок из блоков шириной до 100мм</t>
  </si>
  <si>
    <t>Устройство металлической перемычки</t>
  </si>
  <si>
    <t>Грунтовка стен (1 слой)</t>
  </si>
  <si>
    <t>Нанесение бетоноконтакта</t>
  </si>
  <si>
    <t>Заделка штробы</t>
  </si>
  <si>
    <t>Проклейка швов ГКЛ серпянкой</t>
  </si>
  <si>
    <t>Монтаж малярных уголков</t>
  </si>
  <si>
    <t>Проклейка стен малярной сеткой</t>
  </si>
  <si>
    <t>Штукатурка стен (в ванной) цементным раствором по маякам толщиной до 20мм</t>
  </si>
  <si>
    <t>Штукатурка "визуальное выравнивание стен"</t>
  </si>
  <si>
    <t>Штукатурка стен по маякам толщ. до 50мм  - "ровные плоскости"</t>
  </si>
  <si>
    <t>Шпатлёвка гипсокартона</t>
  </si>
  <si>
    <t>Шпатлёвка стен под обои (2 слоя)</t>
  </si>
  <si>
    <t>Шлифовка стен</t>
  </si>
  <si>
    <t xml:space="preserve">Оклейка стен обоями от 70см с (подбором рисунка) </t>
  </si>
  <si>
    <t>плитка:</t>
  </si>
  <si>
    <t>Облицовка стен плиткой</t>
  </si>
  <si>
    <t>Облицовка стен мозаикой модульной</t>
  </si>
  <si>
    <t>Облицовка стен плиткой до 10*10см и от 40*40см</t>
  </si>
  <si>
    <t>Сверление отверстий в керамической плитке</t>
  </si>
  <si>
    <t>ед.</t>
  </si>
  <si>
    <t>Монтаж лючка 50*50см под плитку с облицовкой</t>
  </si>
  <si>
    <t>Подрезка плитки</t>
  </si>
  <si>
    <t>Установка дверных блоков 210*80/70/60</t>
  </si>
  <si>
    <t>Установка замков</t>
  </si>
  <si>
    <t>Врезка дополнительной петли петли</t>
  </si>
  <si>
    <t>Установка и изготовление добора 10см</t>
  </si>
  <si>
    <t>Установка декоративных порожков на пол</t>
  </si>
  <si>
    <t>сантехника:</t>
  </si>
  <si>
    <t>Монтаж смесителя</t>
  </si>
  <si>
    <t>Монтаж сифона</t>
  </si>
  <si>
    <t>Монтаж ванны акриловой</t>
  </si>
  <si>
    <t>Монтаж и подключение унитаза</t>
  </si>
  <si>
    <t>Монтаж и подключение полотенцесушителя на готовую подводку</t>
  </si>
  <si>
    <t>Установка «Мойдодыра» с зеркальным шкафом</t>
  </si>
  <si>
    <t>водопровод:</t>
  </si>
  <si>
    <t>Резьбовое соединение до 1" с применением уплотнителя</t>
  </si>
  <si>
    <t>Монтаж пресс-фитинга 16-20мм</t>
  </si>
  <si>
    <t>Монтаж фитинга полипропилен 20-40мм</t>
  </si>
  <si>
    <t>Монтаж металлопластиковых\полипропиленовых труб</t>
  </si>
  <si>
    <t>Монтаж труб канализации 40-100 мм</t>
  </si>
  <si>
    <t>Резка пвх\металлопластиковых\полипропиленовых труб до 100мм</t>
  </si>
  <si>
    <t>Устройство штробы (под трубу до ¾) в бетоне</t>
  </si>
  <si>
    <t>Устройство штробы (под трубу 40-100 мм) в бетоне</t>
  </si>
  <si>
    <t>Устройство штробы (под трубу до ¾) в гипсолите</t>
  </si>
  <si>
    <t>Устройство штробы (под трубу 40-100 мм) в гипсолите</t>
  </si>
  <si>
    <t>Штробление ниши  распределительного щитка Ш*В*Г 28*22*9см  - бетон
</t>
  </si>
  <si>
    <t>Штробление стен и пола до 20*20 мм - бетон</t>
  </si>
  <si>
    <t>Штробление стен и пола до 20*20 мм - гипсолит</t>
  </si>
  <si>
    <t>Сверление сквозного отверстие (бетон, кирпич от 8 до 50)</t>
  </si>
  <si>
    <t>Сверление сквозного отверстия под кабель (ГКЛ, СМЛ; ДСП, ДВП, фанера)</t>
  </si>
  <si>
    <t>Пробивка отверстия для подразетника в ж/б стенах</t>
  </si>
  <si>
    <t>Пробивка отверстия для подразетника в пеноблоках/гипсолитныч стенах</t>
  </si>
  <si>
    <t>Сборка распределительного щитка до 12 автоматов
</t>
  </si>
  <si>
    <t>Установка доп. автомата (в бокс)</t>
  </si>
  <si>
    <t>Подключение линии силовой к щиту (Однофазная сеть)</t>
  </si>
  <si>
    <t>Монтаж выключателя\розетки + Установка подрозетника (без изготовления отверстия)</t>
  </si>
  <si>
    <t>Монтаж накладного выключателя\розетки</t>
  </si>
  <si>
    <t>Прокладка кабеля открытым способом с использованием дюбель-хомута</t>
  </si>
  <si>
    <t>Прокладка провода под скрытую проводку в гофротрубе</t>
  </si>
  <si>
    <t>Точечный светильник. Установка</t>
  </si>
  <si>
    <t>Светильник настенный (Бра). Установка</t>
  </si>
  <si>
    <t>Люстра с креплением к потолку</t>
  </si>
  <si>
    <t>становка светодиодной подсветки</t>
  </si>
  <si>
    <t>ОКНА:</t>
  </si>
  <si>
    <t>Монтаж подоконника ПВХ</t>
  </si>
  <si>
    <t>Установка откосов окон (сэндвич панели)</t>
  </si>
  <si>
    <t>Монтаж  уголков пвх</t>
  </si>
  <si>
    <t>ВХОД:</t>
  </si>
  <si>
    <t>Монтаж стандартной металлической двери (размеры до 1000мм*2100мм)</t>
  </si>
  <si>
    <t>КУХНЯ:</t>
  </si>
  <si>
    <t>врезка и Установка мойки кухонной</t>
  </si>
  <si>
    <t>Резка столешницы</t>
  </si>
  <si>
    <t>фигурная резка столешницы</t>
  </si>
  <si>
    <t>монтаж столешницы</t>
  </si>
  <si>
    <t>сборка каркасов+установка ножек</t>
  </si>
  <si>
    <t>навес дверец:сверление отверстий для петель + установка петель</t>
  </si>
  <si>
    <t>установка ручек</t>
  </si>
  <si>
    <t>установка цоколя</t>
  </si>
  <si>
    <t>врезка и подключение к газу варочной панели + установка духового шкафа</t>
  </si>
  <si>
    <t>фартук из плитки 10*20</t>
  </si>
  <si>
    <t>АКСЕССУАРЫ:</t>
  </si>
  <si>
    <t>установка карнизов</t>
  </si>
  <si>
    <t>установка жалюзей на окно</t>
  </si>
  <si>
    <t>ПОТОЛОК м</t>
  </si>
  <si>
    <t xml:space="preserve">Установка плинтусов из полиуретана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</si>
</sst>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21">
    <font>
      <sz val="10.0"/>
      <color rgb="FF000000"/>
      <name val="Arial"/>
    </font>
    <font>
      <b/>
      <sz val="14.0"/>
    </font>
    <font>
      <sz val="14.0"/>
    </font>
    <font>
      <b/>
      <sz val="10.0"/>
    </font>
    <font/>
    <font>
      <b/>
      <u/>
      <sz val="10.0"/>
      <color rgb="FF0000FF"/>
    </font>
    <font>
      <sz val="10.0"/>
    </font>
    <font>
      <sz val="10.0"/>
      <color rgb="FF000000"/>
    </font>
    <font>
      <u/>
      <color rgb="FF0000FF"/>
    </font>
    <font>
      <color rgb="FF000000"/>
    </font>
    <font>
      <sz val="10.0"/>
      <name val="Arial"/>
    </font>
    <font>
      <u/>
      <color rgb="FF0000FF"/>
    </font>
    <font>
      <sz val="10.0"/>
      <color rgb="FF000000"/>
      <name val="Inconsolata"/>
    </font>
    <font>
      <name val="Arial"/>
    </font>
    <font>
      <b/>
      <sz val="14.0"/>
      <color rgb="FF000000"/>
      <name val="Arial"/>
    </font>
    <font>
      <sz val="14.0"/>
      <color rgb="FF000000"/>
      <name val="Arial"/>
    </font>
    <font>
      <b/>
      <sz val="12.0"/>
    </font>
    <font>
      <sz val="11.0"/>
      <color rgb="FF000000"/>
      <name val="Inconsolata"/>
    </font>
    <font>
      <b/>
    </font>
    <font>
      <color rgb="FF000000"/>
      <name val="Arial"/>
    </font>
    <font>
      <sz val="12.0"/>
      <color rgb="FF464646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D966"/>
        <bgColor rgb="FFFFD966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wrapText="1"/>
    </xf>
    <xf borderId="0" fillId="0" fontId="1" numFmtId="4" xfId="0" applyAlignment="1" applyFont="1" applyNumberFormat="1">
      <alignment/>
    </xf>
    <xf borderId="0" fillId="2" fontId="2" numFmtId="0" xfId="0" applyAlignment="1" applyFill="1" applyFont="1">
      <alignment wrapText="1"/>
    </xf>
    <xf borderId="0" fillId="2" fontId="2" numFmtId="0" xfId="0" applyAlignment="1" applyFont="1">
      <alignment/>
    </xf>
    <xf borderId="0" fillId="2" fontId="1" numFmtId="3" xfId="0" applyAlignment="1" applyFont="1" applyNumberFormat="1">
      <alignment/>
    </xf>
    <xf borderId="0" fillId="2" fontId="2" numFmtId="0" xfId="0" applyAlignment="1" applyFont="1">
      <alignment/>
    </xf>
    <xf borderId="0" fillId="3" fontId="2" numFmtId="0" xfId="0" applyAlignment="1" applyFill="1" applyFont="1">
      <alignment/>
    </xf>
    <xf borderId="0" fillId="3" fontId="1" numFmtId="0" xfId="0" applyAlignment="1" applyFont="1">
      <alignment/>
    </xf>
    <xf borderId="0" fillId="4" fontId="2" numFmtId="0" xfId="0" applyAlignment="1" applyFill="1" applyFont="1">
      <alignment/>
    </xf>
    <xf borderId="0" fillId="4" fontId="1" numFmtId="0" xfId="0" applyAlignment="1" applyFont="1">
      <alignment/>
    </xf>
    <xf borderId="0" fillId="5" fontId="3" numFmtId="4" xfId="0" applyAlignment="1" applyFill="1" applyFont="1" applyNumberFormat="1">
      <alignment/>
    </xf>
    <xf borderId="0" fillId="0" fontId="4" numFmtId="0" xfId="0" applyAlignment="1" applyFont="1">
      <alignment wrapText="1"/>
    </xf>
    <xf borderId="0" fillId="0" fontId="4" numFmtId="0" xfId="0" applyAlignment="1" applyFont="1">
      <alignment/>
    </xf>
    <xf borderId="0" fillId="0" fontId="4" numFmtId="3" xfId="0" applyAlignment="1" applyFont="1" applyNumberFormat="1">
      <alignment/>
    </xf>
    <xf borderId="0" fillId="0" fontId="4" numFmtId="0" xfId="0" applyAlignment="1" applyFont="1">
      <alignment/>
    </xf>
    <xf borderId="0" fillId="0" fontId="5" numFmtId="4" xfId="0" applyAlignment="1" applyFont="1" applyNumberFormat="1">
      <alignment/>
    </xf>
    <xf borderId="0" fillId="0" fontId="4" numFmtId="0" xfId="0" applyAlignment="1" applyFont="1">
      <alignment wrapText="1"/>
    </xf>
    <xf borderId="0" fillId="0" fontId="4" numFmtId="4" xfId="0" applyAlignment="1" applyFont="1" applyNumberFormat="1">
      <alignment wrapText="1"/>
    </xf>
    <xf borderId="0" fillId="0" fontId="4" numFmtId="0" xfId="0" applyAlignment="1" applyFont="1">
      <alignment wrapText="1"/>
    </xf>
    <xf borderId="0" fillId="0" fontId="3" numFmtId="4" xfId="0" applyAlignment="1" applyFont="1" applyNumberFormat="1">
      <alignment/>
    </xf>
    <xf borderId="0" fillId="6" fontId="4" numFmtId="0" xfId="0" applyAlignment="1" applyFill="1" applyFont="1">
      <alignment wrapText="1"/>
    </xf>
    <xf borderId="0" fillId="6" fontId="4" numFmtId="0" xfId="0" applyAlignment="1" applyFont="1">
      <alignment wrapText="1"/>
    </xf>
    <xf borderId="0" fillId="0" fontId="6" numFmtId="4" xfId="0" applyAlignment="1" applyFont="1" applyNumberFormat="1">
      <alignment/>
    </xf>
    <xf borderId="0" fillId="0" fontId="4" numFmtId="3" xfId="0" applyAlignment="1" applyFont="1" applyNumberFormat="1">
      <alignment/>
    </xf>
    <xf borderId="0" fillId="6" fontId="4" numFmtId="0" xfId="0" applyAlignment="1" applyFont="1">
      <alignment wrapText="1"/>
    </xf>
    <xf borderId="0" fillId="0" fontId="7" numFmtId="0" xfId="0" applyAlignment="1" applyFont="1">
      <alignment/>
    </xf>
    <xf borderId="0" fillId="0" fontId="7" numFmtId="0" xfId="0" applyAlignment="1" applyFont="1">
      <alignment wrapText="1"/>
    </xf>
    <xf borderId="0" fillId="0" fontId="7" numFmtId="0" xfId="0" applyAlignment="1" applyFont="1">
      <alignment wrapText="1"/>
    </xf>
    <xf borderId="0" fillId="0" fontId="4" numFmtId="0" xfId="0" applyAlignment="1" applyFont="1">
      <alignment/>
    </xf>
    <xf borderId="0" fillId="0" fontId="4" numFmtId="0" xfId="0" applyAlignment="1" applyFont="1">
      <alignment/>
    </xf>
    <xf borderId="0" fillId="0" fontId="4" numFmtId="0" xfId="0" applyAlignment="1" applyFont="1">
      <alignment wrapText="1"/>
    </xf>
    <xf borderId="0" fillId="0" fontId="4" numFmtId="0" xfId="0" applyAlignment="1" applyFont="1">
      <alignment wrapText="1"/>
    </xf>
    <xf borderId="0" fillId="0" fontId="4" numFmtId="0" xfId="0" applyAlignment="1" applyFont="1">
      <alignment/>
    </xf>
    <xf borderId="0" fillId="0" fontId="4" numFmtId="0" xfId="0" applyAlignment="1" applyFont="1">
      <alignment/>
    </xf>
    <xf borderId="0" fillId="0" fontId="6" numFmtId="4" xfId="0" applyAlignment="1" applyFont="1" applyNumberFormat="1">
      <alignment wrapText="1"/>
    </xf>
    <xf borderId="0" fillId="0" fontId="4" numFmtId="3" xfId="0" applyAlignment="1" applyFont="1" applyNumberFormat="1">
      <alignment wrapText="1"/>
    </xf>
    <xf borderId="0" fillId="0" fontId="3" numFmtId="4" xfId="0" applyAlignment="1" applyFont="1" applyNumberFormat="1">
      <alignment wrapText="1"/>
    </xf>
    <xf borderId="0" fillId="6" fontId="4" numFmtId="0" xfId="0" applyAlignment="1" applyFont="1">
      <alignment/>
    </xf>
    <xf borderId="0" fillId="6" fontId="4" numFmtId="3" xfId="0" applyAlignment="1" applyFont="1" applyNumberFormat="1">
      <alignment/>
    </xf>
    <xf borderId="0" fillId="6" fontId="4" numFmtId="0" xfId="0" applyAlignment="1" applyFont="1">
      <alignment/>
    </xf>
    <xf borderId="0" fillId="6" fontId="4" numFmtId="3" xfId="0" applyAlignment="1" applyFont="1" applyNumberFormat="1">
      <alignment/>
    </xf>
    <xf borderId="0" fillId="6" fontId="4" numFmtId="0" xfId="0" applyAlignment="1" applyFont="1">
      <alignment wrapText="1"/>
    </xf>
    <xf borderId="0" fillId="6" fontId="4" numFmtId="0" xfId="0" applyAlignment="1" applyFont="1">
      <alignment wrapText="1"/>
    </xf>
    <xf borderId="0" fillId="6" fontId="4" numFmtId="3" xfId="0" applyAlignment="1" applyFont="1" applyNumberFormat="1">
      <alignment wrapText="1"/>
    </xf>
    <xf borderId="0" fillId="0" fontId="4" numFmtId="0" xfId="0" applyAlignment="1" applyFont="1">
      <alignment wrapText="1"/>
    </xf>
    <xf borderId="0" fillId="0" fontId="4" numFmtId="0" xfId="0" applyAlignment="1" applyFont="1">
      <alignment/>
    </xf>
    <xf borderId="0" fillId="0" fontId="4" numFmtId="0" xfId="0" applyAlignment="1" applyFont="1">
      <alignment/>
    </xf>
    <xf borderId="0" fillId="0" fontId="4" numFmtId="3" xfId="0" applyAlignment="1" applyFont="1" applyNumberFormat="1">
      <alignment/>
    </xf>
    <xf borderId="0" fillId="0" fontId="4" numFmtId="0" xfId="0" applyAlignment="1" applyFont="1">
      <alignment wrapText="1"/>
    </xf>
    <xf borderId="0" fillId="0" fontId="4" numFmtId="0" xfId="0" applyAlignment="1" applyFont="1">
      <alignment wrapText="1"/>
    </xf>
    <xf borderId="0" fillId="6" fontId="4" numFmtId="0" xfId="0" applyAlignment="1" applyFont="1">
      <alignment/>
    </xf>
    <xf borderId="0" fillId="0" fontId="4" numFmtId="0" xfId="0" applyAlignment="1" applyFont="1">
      <alignment wrapText="1"/>
    </xf>
    <xf borderId="0" fillId="7" fontId="4" numFmtId="0" xfId="0" applyAlignment="1" applyFill="1" applyFont="1">
      <alignment wrapText="1"/>
    </xf>
    <xf borderId="0" fillId="7" fontId="4" numFmtId="0" xfId="0" applyAlignment="1" applyFont="1">
      <alignment/>
    </xf>
    <xf borderId="0" fillId="7" fontId="4" numFmtId="0" xfId="0" applyAlignment="1" applyFont="1">
      <alignment/>
    </xf>
    <xf borderId="0" fillId="7" fontId="4" numFmtId="3" xfId="0" applyAlignment="1" applyFont="1" applyNumberFormat="1">
      <alignment wrapText="1"/>
    </xf>
    <xf borderId="0" fillId="6" fontId="4" numFmtId="3" xfId="0" applyAlignment="1" applyFont="1" applyNumberFormat="1">
      <alignment wrapText="1"/>
    </xf>
    <xf borderId="0" fillId="7" fontId="4" numFmtId="0" xfId="0" applyAlignment="1" applyFont="1">
      <alignment wrapText="1"/>
    </xf>
    <xf borderId="0" fillId="7" fontId="4" numFmtId="0" xfId="0" applyAlignment="1" applyFont="1">
      <alignment wrapText="1"/>
    </xf>
    <xf borderId="0" fillId="7" fontId="4" numFmtId="3" xfId="0" applyAlignment="1" applyFont="1" applyNumberFormat="1">
      <alignment wrapText="1"/>
    </xf>
    <xf borderId="0" fillId="6" fontId="4" numFmtId="0" xfId="0" applyAlignment="1" applyFont="1">
      <alignment wrapText="1"/>
    </xf>
    <xf borderId="0" fillId="6" fontId="4" numFmtId="0" xfId="0" applyAlignment="1" applyFont="1">
      <alignment wrapText="1"/>
    </xf>
    <xf borderId="0" fillId="8" fontId="4" numFmtId="0" xfId="0" applyAlignment="1" applyFill="1" applyFont="1">
      <alignment wrapText="1"/>
    </xf>
    <xf borderId="0" fillId="8" fontId="4" numFmtId="0" xfId="0" applyAlignment="1" applyFont="1">
      <alignment wrapText="1"/>
    </xf>
    <xf borderId="0" fillId="8" fontId="4" numFmtId="3" xfId="0" applyAlignment="1" applyFont="1" applyNumberFormat="1">
      <alignment wrapText="1"/>
    </xf>
    <xf borderId="0" fillId="8" fontId="4" numFmtId="0" xfId="0" applyAlignment="1" applyFont="1">
      <alignment/>
    </xf>
    <xf borderId="0" fillId="8" fontId="4" numFmtId="3" xfId="0" applyAlignment="1" applyFont="1" applyNumberFormat="1">
      <alignment wrapText="1"/>
    </xf>
    <xf borderId="0" fillId="8" fontId="4" numFmtId="0" xfId="0" applyAlignment="1" applyFont="1">
      <alignment wrapText="1"/>
    </xf>
    <xf borderId="0" fillId="8" fontId="4" numFmtId="0" xfId="0" applyAlignment="1" applyFont="1">
      <alignment/>
    </xf>
    <xf borderId="0" fillId="8" fontId="4" numFmtId="3" xfId="0" applyAlignment="1" applyFont="1" applyNumberFormat="1">
      <alignment/>
    </xf>
    <xf borderId="0" fillId="7" fontId="4" numFmtId="0" xfId="0" applyAlignment="1" applyFont="1">
      <alignment/>
    </xf>
    <xf borderId="0" fillId="0" fontId="8" numFmtId="0" xfId="0" applyAlignment="1" applyFont="1">
      <alignment/>
    </xf>
    <xf borderId="0" fillId="6" fontId="4" numFmtId="0" xfId="0" applyAlignment="1" applyFont="1">
      <alignment wrapText="1"/>
    </xf>
    <xf borderId="0" fillId="7" fontId="4" numFmtId="3" xfId="0" applyAlignment="1" applyFont="1" applyNumberFormat="1">
      <alignment/>
    </xf>
    <xf borderId="0" fillId="6" fontId="9" numFmtId="0" xfId="0" applyAlignment="1" applyFont="1">
      <alignment/>
    </xf>
    <xf borderId="0" fillId="0" fontId="9" numFmtId="3" xfId="0" applyAlignment="1" applyFont="1" applyNumberFormat="1">
      <alignment/>
    </xf>
    <xf borderId="0" fillId="0" fontId="9" numFmtId="3" xfId="0" applyAlignment="1" applyFont="1" applyNumberFormat="1">
      <alignment wrapText="1"/>
    </xf>
    <xf borderId="0" fillId="0" fontId="10" numFmtId="3" xfId="0" applyAlignment="1" applyFont="1" applyNumberFormat="1">
      <alignment horizontal="right" wrapText="1"/>
    </xf>
    <xf borderId="0" fillId="0" fontId="4" numFmtId="3" xfId="0" applyAlignment="1" applyFont="1" applyNumberFormat="1">
      <alignment wrapText="1"/>
    </xf>
    <xf borderId="0" fillId="7" fontId="6" numFmtId="4" xfId="0" applyAlignment="1" applyFont="1" applyNumberFormat="1">
      <alignment wrapText="1"/>
    </xf>
    <xf borderId="0" fillId="9" fontId="4" numFmtId="0" xfId="0" applyAlignment="1" applyFill="1" applyFont="1">
      <alignment wrapText="1"/>
    </xf>
    <xf borderId="0" fillId="9" fontId="4" numFmtId="0" xfId="0" applyAlignment="1" applyFont="1">
      <alignment/>
    </xf>
    <xf borderId="0" fillId="9" fontId="4" numFmtId="3" xfId="0" applyAlignment="1" applyFont="1" applyNumberFormat="1">
      <alignment wrapText="1"/>
    </xf>
    <xf borderId="0" fillId="7" fontId="11" numFmtId="0" xfId="0" applyAlignment="1" applyFont="1">
      <alignment/>
    </xf>
    <xf borderId="0" fillId="9" fontId="4" numFmtId="0" xfId="0" applyAlignment="1" applyFont="1">
      <alignment wrapText="1"/>
    </xf>
    <xf borderId="0" fillId="7" fontId="4" numFmtId="0" xfId="0" applyAlignment="1" applyFont="1">
      <alignment wrapText="1"/>
    </xf>
    <xf borderId="0" fillId="7" fontId="4" numFmtId="0" xfId="0" applyAlignment="1" applyFont="1">
      <alignment wrapText="1"/>
    </xf>
    <xf borderId="0" fillId="7" fontId="4" numFmtId="0" xfId="0" applyAlignment="1" applyFont="1">
      <alignment wrapText="1"/>
    </xf>
    <xf borderId="0" fillId="9" fontId="4" numFmtId="0" xfId="0" applyAlignment="1" applyFont="1">
      <alignment wrapText="1"/>
    </xf>
    <xf borderId="0" fillId="9" fontId="4" numFmtId="3" xfId="0" applyAlignment="1" applyFont="1" applyNumberFormat="1">
      <alignment/>
    </xf>
    <xf borderId="0" fillId="9" fontId="4" numFmtId="0" xfId="0" applyAlignment="1" applyFont="1">
      <alignment wrapText="1"/>
    </xf>
    <xf borderId="0" fillId="7" fontId="4" numFmtId="0" xfId="0" applyAlignment="1" applyFont="1">
      <alignment wrapText="1"/>
    </xf>
    <xf borderId="0" fillId="0" fontId="6" numFmtId="0" xfId="0" applyAlignment="1" applyFont="1">
      <alignment wrapText="1"/>
    </xf>
    <xf borderId="0" fillId="7" fontId="12" numFmtId="4" xfId="0" applyAlignment="1" applyFont="1" applyNumberFormat="1">
      <alignment wrapText="1"/>
    </xf>
    <xf borderId="0" fillId="7" fontId="4" numFmtId="3" xfId="0" applyAlignment="1" applyFont="1" applyNumberFormat="1">
      <alignment/>
    </xf>
    <xf borderId="0" fillId="7" fontId="4" numFmtId="0" xfId="0" applyAlignment="1" applyFont="1">
      <alignment wrapText="1"/>
    </xf>
    <xf borderId="0" fillId="7" fontId="4" numFmtId="0" xfId="0" applyAlignment="1" applyFont="1">
      <alignment wrapText="1"/>
    </xf>
    <xf borderId="0" fillId="7" fontId="13" numFmtId="0" xfId="0" applyAlignment="1" applyFont="1">
      <alignment wrapText="1"/>
    </xf>
    <xf borderId="0" fillId="0" fontId="13" numFmtId="0" xfId="0" applyAlignment="1" applyFont="1">
      <alignment horizontal="right"/>
    </xf>
    <xf borderId="0" fillId="0" fontId="13" numFmtId="0" xfId="0" applyAlignment="1" applyFont="1">
      <alignment horizontal="right"/>
    </xf>
    <xf borderId="0" fillId="0" fontId="13" numFmtId="3" xfId="0" applyAlignment="1" applyFont="1" applyNumberFormat="1">
      <alignment horizontal="right"/>
    </xf>
    <xf borderId="0" fillId="7" fontId="14" numFmtId="164" xfId="0" applyAlignment="1" applyFont="1" applyNumberFormat="1">
      <alignment wrapText="1"/>
    </xf>
    <xf borderId="0" fillId="7" fontId="2" numFmtId="0" xfId="0" applyAlignment="1" applyFont="1">
      <alignment wrapText="1"/>
    </xf>
    <xf borderId="0" fillId="5" fontId="2" numFmtId="0" xfId="0" applyAlignment="1" applyFont="1">
      <alignment wrapText="1"/>
    </xf>
    <xf borderId="0" fillId="8" fontId="2" numFmtId="0" xfId="0" applyAlignment="1" applyFont="1">
      <alignment wrapText="1"/>
    </xf>
    <xf borderId="0" fillId="10" fontId="15" numFmtId="0" xfId="0" applyAlignment="1" applyFill="1" applyFont="1">
      <alignment wrapText="1"/>
    </xf>
    <xf borderId="0" fillId="11" fontId="15" numFmtId="0" xfId="0" applyAlignment="1" applyFill="1" applyFont="1">
      <alignment horizontal="center" wrapText="1"/>
    </xf>
    <xf borderId="0" fillId="0" fontId="4" numFmtId="164" xfId="0" applyAlignment="1" applyFont="1" applyNumberFormat="1">
      <alignment wrapText="1"/>
    </xf>
    <xf borderId="0" fillId="5" fontId="16" numFmtId="164" xfId="0" applyAlignment="1" applyFont="1" applyNumberFormat="1">
      <alignment wrapText="1"/>
    </xf>
    <xf borderId="0" fillId="8" fontId="4" numFmtId="0" xfId="0" applyAlignment="1" applyFont="1">
      <alignment wrapText="1"/>
    </xf>
    <xf borderId="0" fillId="10" fontId="17" numFmtId="0" xfId="0" applyAlignment="1" applyFont="1">
      <alignment wrapText="1"/>
    </xf>
    <xf borderId="0" fillId="11" fontId="17" numFmtId="0" xfId="0" applyAlignment="1" applyFont="1">
      <alignment wrapText="1"/>
    </xf>
    <xf borderId="0" fillId="0" fontId="18" numFmtId="0" xfId="0" applyAlignment="1" applyFont="1">
      <alignment wrapText="1"/>
    </xf>
    <xf borderId="0" fillId="5" fontId="4" numFmtId="164" xfId="0" applyAlignment="1" applyFont="1" applyNumberFormat="1">
      <alignment wrapText="1"/>
    </xf>
    <xf borderId="0" fillId="10" fontId="4" numFmtId="0" xfId="0" applyAlignment="1" applyFont="1">
      <alignment wrapText="1"/>
    </xf>
    <xf borderId="0" fillId="11" fontId="4" numFmtId="0" xfId="0" applyAlignment="1" applyFont="1">
      <alignment wrapText="1"/>
    </xf>
    <xf borderId="0" fillId="0" fontId="18" numFmtId="164" xfId="0" applyAlignment="1" applyFont="1" applyNumberFormat="1">
      <alignment wrapText="1"/>
    </xf>
    <xf borderId="0" fillId="0" fontId="18" numFmtId="0" xfId="0" applyAlignment="1" applyFont="1">
      <alignment wrapText="1"/>
    </xf>
    <xf borderId="0" fillId="12" fontId="4" numFmtId="164" xfId="0" applyAlignment="1" applyFill="1" applyFont="1" applyNumberFormat="1">
      <alignment wrapText="1"/>
    </xf>
    <xf borderId="0" fillId="0" fontId="4" numFmtId="164" xfId="0" applyAlignment="1" applyFont="1" applyNumberFormat="1">
      <alignment wrapText="1"/>
    </xf>
    <xf borderId="0" fillId="7" fontId="19" numFmtId="0" xfId="0" applyAlignment="1" applyFont="1">
      <alignment horizontal="left" wrapText="1"/>
    </xf>
    <xf borderId="0" fillId="10" fontId="4" numFmtId="0" xfId="0" applyAlignment="1" applyFont="1">
      <alignment wrapText="1"/>
    </xf>
    <xf borderId="0" fillId="0" fontId="20" numFmtId="164" xfId="0" applyAlignment="1" applyFont="1" applyNumberFormat="1">
      <alignment horizontal="left" wrapText="1"/>
    </xf>
    <xf borderId="0" fillId="0" fontId="0" numFmtId="164" xfId="0" applyAlignment="1" applyFont="1" applyNumberFormat="1">
      <alignment wrapText="1"/>
    </xf>
    <xf borderId="0" fillId="0" fontId="4" numFmtId="0" xfId="0" applyAlignment="1" applyFont="1">
      <alignment wrapText="1"/>
    </xf>
    <xf borderId="0" fillId="7" fontId="0" numFmtId="0" xfId="0" applyAlignment="1" applyFont="1">
      <alignment wrapText="1"/>
    </xf>
    <xf borderId="0" fillId="7" fontId="17" numFmtId="0" xfId="0" applyAlignment="1" applyFont="1">
      <alignment wrapText="1"/>
    </xf>
    <xf borderId="0" fillId="2" fontId="4" numFmtId="0" xfId="0" applyAlignment="1" applyFont="1">
      <alignment wrapText="1"/>
    </xf>
    <xf borderId="0" fillId="11" fontId="4" numFmtId="164" xfId="0" applyAlignment="1" applyFont="1" applyNumberFormat="1">
      <alignment wrapText="1"/>
    </xf>
    <xf borderId="0" fillId="2" fontId="19" numFmtId="0" xfId="0" applyAlignment="1" applyFont="1">
      <alignment horizontal="left" wrapText="1"/>
    </xf>
    <xf borderId="0" fillId="0" fontId="19" numFmtId="0" xfId="0" applyAlignment="1" applyFont="1">
      <alignment horizontal="left" wrapText="1"/>
    </xf>
    <xf borderId="0" fillId="0" fontId="18" numFmtId="164" xfId="0" applyAlignment="1" applyFont="1" applyNumberFormat="1">
      <alignment wrapText="1"/>
    </xf>
    <xf borderId="0" fillId="10" fontId="4" numFmtId="164" xfId="0" applyAlignment="1" applyFont="1" applyNumberFormat="1">
      <alignment wrapText="1"/>
    </xf>
    <xf borderId="0" fillId="11" fontId="0" numFmtId="0" xfId="0" applyAlignment="1" applyFont="1">
      <alignment wrapText="1"/>
    </xf>
    <xf borderId="0" fillId="0" fontId="0" numFmtId="0" xfId="0" applyAlignment="1" applyFont="1">
      <alignment horizontal="left" wrapText="1"/>
    </xf>
    <xf borderId="0" fillId="0" fontId="0" numFmtId="0" xfId="0" applyAlignment="1" applyFont="1">
      <alignment wrapText="1"/>
    </xf>
    <xf borderId="0" fillId="0" fontId="20" numFmtId="0" xfId="0" applyAlignment="1" applyFont="1">
      <alignment horizontal="left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www.top-komplekt.ru/node/476" TargetMode="External"/><Relationship Id="rId22" Type="http://schemas.openxmlformats.org/officeDocument/2006/relationships/hyperlink" Target="http://www.hpsfurnitura.ru/" TargetMode="External"/><Relationship Id="rId21" Type="http://schemas.openxmlformats.org/officeDocument/2006/relationships/hyperlink" Target="http://www.top-komplekt.ru/node/476" TargetMode="External"/><Relationship Id="rId24" Type="http://schemas.openxmlformats.org/officeDocument/2006/relationships/hyperlink" Target="http://leroymerlin.ru/catalogue/plitka/plitka_kamen_mozaika/plitka_dlya_kuhni/14004272/" TargetMode="External"/><Relationship Id="rId23" Type="http://schemas.openxmlformats.org/officeDocument/2006/relationships/hyperlink" Target="http://leroymerlin.ru/catalogue/kuhni/stoleshnitsy/stoleshnitsy_/13358503/" TargetMode="External"/><Relationship Id="rId1" Type="http://schemas.openxmlformats.org/officeDocument/2006/relationships/hyperlink" Target="http://homemakerz.inc.moe/" TargetMode="External"/><Relationship Id="rId2" Type="http://schemas.openxmlformats.org/officeDocument/2006/relationships/hyperlink" Target="http://leroymerlin.ru/catalogue/plitka/aksessuary/lyuki_revizionnye/15042334/" TargetMode="External"/><Relationship Id="rId3" Type="http://schemas.openxmlformats.org/officeDocument/2006/relationships/hyperlink" Target="http://leroymerlin.ru/catalogue/santehnika/smesiteli/smesiteli_dlya_vann/17381663/" TargetMode="External"/><Relationship Id="rId4" Type="http://schemas.openxmlformats.org/officeDocument/2006/relationships/hyperlink" Target="http://leroymerlin.ru/catalogue/santehnika/smesiteli/smesiteli_dlya_rakovin/17381698/" TargetMode="External"/><Relationship Id="rId9" Type="http://schemas.openxmlformats.org/officeDocument/2006/relationships/hyperlink" Target="http://leroymerlin.ru/catalogue/vodosnabgenie/polotentsesushiteli/polotentsesushiteli3/17249401/" TargetMode="External"/><Relationship Id="rId26" Type="http://schemas.openxmlformats.org/officeDocument/2006/relationships/hyperlink" Target="http://leroymerlin.ru/catalogue/kuhni/moyki-i-smesiteli/kuhonnye-smesiteli/16008293/" TargetMode="External"/><Relationship Id="rId25" Type="http://schemas.openxmlformats.org/officeDocument/2006/relationships/hyperlink" Target="http://www.technohit.ru/catalog/vytjazhki-vstraivaemye/4186/elikor-integra-50-belyjnerzhavejka/183999/?utm_campaign=yy&amp;utm_content=183999&amp;utm_medium=yyy&amp;utm_source=tty&amp;utm_term=Elikor+%C8%ED%F2%E5%E3%F0%E0+50+%E1%E5%EB%FB%E9/%ED%E5%F0%E6%E0%E2%E5%E9%EA%E0&amp;ymclid=65663475751962171990005" TargetMode="External"/><Relationship Id="rId28" Type="http://schemas.openxmlformats.org/officeDocument/2006/relationships/drawing" Target="../drawings/worksheetdrawing1.xml"/><Relationship Id="rId27" Type="http://schemas.openxmlformats.org/officeDocument/2006/relationships/hyperlink" Target="http://leroymerlin.ru/catalogue/stolyarnye_izdeliya/otdelka_dekorativnymi_panelyami/paneli_pvh/17164298/" TargetMode="External"/><Relationship Id="rId5" Type="http://schemas.openxmlformats.org/officeDocument/2006/relationships/hyperlink" Target="http://www.missaqua.ru/item/akrilovaya-vanna-serena-classic-160_10680.html" TargetMode="External"/><Relationship Id="rId6" Type="http://schemas.openxmlformats.org/officeDocument/2006/relationships/hyperlink" Target="http://leroymerlin.ru/catalogue/santehnika/santehnicheskiy_fayans/unitazy/15593304/" TargetMode="External"/><Relationship Id="rId7" Type="http://schemas.openxmlformats.org/officeDocument/2006/relationships/hyperlink" Target="http://www.triton-vanna.ru/penali/triton/triton_kristi_30_2_yashchika.html" TargetMode="External"/><Relationship Id="rId8" Type="http://schemas.openxmlformats.org/officeDocument/2006/relationships/hyperlink" Target="http://www.triton-vanna.ru/tymby_s_rakovinoy/triton/triton_kristi_55_s_3_yashchikami.html" TargetMode="External"/><Relationship Id="rId11" Type="http://schemas.openxmlformats.org/officeDocument/2006/relationships/hyperlink" Target="http://leroymerlin.ru/catalogue/plitka/plitka_kamen_mozaika/napolnaya_plitka/13778137/" TargetMode="External"/><Relationship Id="rId10" Type="http://schemas.openxmlformats.org/officeDocument/2006/relationships/hyperlink" Target="http://leroymerlin.ru/catalogue/plitka/plitka_kamen_mozaika/universalnaya_dekoratsiya/13778161/" TargetMode="External"/><Relationship Id="rId13" Type="http://schemas.openxmlformats.org/officeDocument/2006/relationships/hyperlink" Target="http://leroymerlin.ru/catalogue/plitka/plitka_kamen_mozaika/plitka_dlya_vannoy/13776094/" TargetMode="External"/><Relationship Id="rId12" Type="http://schemas.openxmlformats.org/officeDocument/2006/relationships/hyperlink" Target="http://leroymerlin.ru/catalogue/plitka/plitka_kamen_mozaika/napolnaya_plitka/13776123/" TargetMode="External"/><Relationship Id="rId15" Type="http://schemas.openxmlformats.org/officeDocument/2006/relationships/hyperlink" Target="http://leroymerlin.ru/catalogue/plitka/plitka_kamen_mozaika/mozaika/15093756/" TargetMode="External"/><Relationship Id="rId14" Type="http://schemas.openxmlformats.org/officeDocument/2006/relationships/hyperlink" Target="http://leroymerlin.ru/catalogue/plitka/plitka_kamen_mozaika/plitka_dlya_vannoy/13776115/" TargetMode="External"/><Relationship Id="rId17" Type="http://schemas.openxmlformats.org/officeDocument/2006/relationships/hyperlink" Target="http://www.vamsvet.ru/catalog/product/sonex_svetilnik-161/" TargetMode="External"/><Relationship Id="rId16" Type="http://schemas.openxmlformats.org/officeDocument/2006/relationships/hyperlink" Target="http://www.svetodom.ru/product/sonex-2226/" TargetMode="External"/><Relationship Id="rId19" Type="http://schemas.openxmlformats.org/officeDocument/2006/relationships/hyperlink" Target="http://leroymerlin.ru/catalogue/napolnye_pokrytiya/laminat_parket_massiv_probka/laminat/13842733/" TargetMode="External"/><Relationship Id="rId18" Type="http://schemas.openxmlformats.org/officeDocument/2006/relationships/hyperlink" Target="http://www.vitaluceshop.ru/kat_lyustri/tov_lyustra-v38528pl-8xe14-maks-60vt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2.75"/>
  <cols>
    <col customWidth="1" min="1" max="1" width="27.0"/>
    <col customWidth="1" min="2" max="2" width="31.71"/>
    <col customWidth="1" min="3" max="3" width="3.57"/>
    <col customWidth="1" min="4" max="4" width="5.0"/>
    <col customWidth="1" min="5" max="5" width="10.86"/>
    <col customWidth="1" min="6" max="6" width="10.29"/>
    <col customWidth="1" min="7" max="7" width="21.57"/>
    <col customWidth="1" min="8" max="8" width="12.0"/>
    <col customWidth="1" min="9" max="9" width="21.0"/>
    <col customWidth="1" min="10" max="10" width="4.86"/>
    <col customWidth="1" min="11" max="11" width="4.0"/>
    <col customWidth="1" min="12" max="12" width="7.0"/>
  </cols>
  <sheetData>
    <row r="1">
      <c r="A1" s="1" t="str">
        <f>SUM(B1:L1)</f>
        <v>848,580.14</v>
      </c>
      <c r="B1" s="2" t="s">
        <v>0</v>
      </c>
      <c r="C1" s="3" t="s">
        <v>1</v>
      </c>
      <c r="D1" s="3" t="s">
        <v>2</v>
      </c>
      <c r="E1" s="4" t="str">
        <f>SUM(E4:E333)</f>
        <v>439,285</v>
      </c>
      <c r="F1" s="5"/>
      <c r="G1" s="6" t="s">
        <v>3</v>
      </c>
      <c r="H1" s="7" t="str">
        <f>SUM(H2:H12)</f>
        <v>407150.7</v>
      </c>
      <c r="I1" s="8" t="s">
        <v>4</v>
      </c>
      <c r="J1" s="8" t="s">
        <v>1</v>
      </c>
      <c r="K1" s="8" t="s">
        <v>2</v>
      </c>
      <c r="L1" s="9" t="str">
        <f>SUM(L4:L263)</f>
        <v>2144</v>
      </c>
    </row>
    <row r="2">
      <c r="A2" s="10" t="s">
        <v>5</v>
      </c>
      <c r="B2" s="11"/>
      <c r="C2" s="12"/>
      <c r="D2" s="12"/>
      <c r="E2" s="13"/>
      <c r="F2" s="14"/>
      <c r="G2" s="14"/>
      <c r="H2" s="14"/>
      <c r="I2" s="14"/>
      <c r="J2" s="12"/>
      <c r="K2" s="12"/>
      <c r="L2" s="14"/>
    </row>
    <row r="3">
      <c r="A3" s="15" t="s">
        <v>6</v>
      </c>
      <c r="B3" s="11"/>
      <c r="C3" s="12"/>
      <c r="D3" s="12"/>
      <c r="E3" s="13"/>
      <c r="F3" s="14"/>
      <c r="G3" s="16" t="s">
        <v>3</v>
      </c>
      <c r="H3" s="17">
        <v>362850.7</v>
      </c>
      <c r="I3" s="11"/>
      <c r="J3" s="18"/>
      <c r="K3" s="18"/>
      <c r="L3" s="11"/>
    </row>
    <row r="4">
      <c r="A4" s="19" t="s">
        <v>7</v>
      </c>
      <c r="B4" s="11" t="s">
        <v>8</v>
      </c>
      <c r="C4" s="12"/>
      <c r="D4" s="12"/>
      <c r="E4" s="13">
        <v>33500.0</v>
      </c>
      <c r="F4" s="14"/>
      <c r="G4" s="11" t="s">
        <v>9</v>
      </c>
      <c r="H4" s="11">
        <v>4000.0</v>
      </c>
      <c r="I4" s="20" t="s">
        <v>10</v>
      </c>
      <c r="J4" s="21"/>
      <c r="K4" s="21"/>
      <c r="L4" s="20">
        <v>37.0</v>
      </c>
    </row>
    <row r="5">
      <c r="A5" s="22"/>
      <c r="B5" s="18"/>
      <c r="C5" s="12"/>
      <c r="D5" s="12"/>
      <c r="E5" s="23"/>
      <c r="F5" s="14"/>
      <c r="G5" s="11" t="s">
        <v>11</v>
      </c>
      <c r="H5" s="11">
        <v>4000.0</v>
      </c>
      <c r="I5" s="20" t="s">
        <v>12</v>
      </c>
      <c r="J5" s="21"/>
      <c r="K5" s="21"/>
      <c r="L5" s="20">
        <v>58.0</v>
      </c>
    </row>
    <row r="6">
      <c r="A6" s="22"/>
      <c r="B6" s="18"/>
      <c r="C6" s="12"/>
      <c r="D6" s="12"/>
      <c r="E6" s="23"/>
      <c r="F6" s="14"/>
      <c r="G6" s="11" t="s">
        <v>13</v>
      </c>
      <c r="H6" s="11">
        <v>3500.0</v>
      </c>
      <c r="I6" s="20" t="s">
        <v>14</v>
      </c>
      <c r="J6" s="21"/>
      <c r="K6" s="21"/>
      <c r="L6" s="20">
        <v>96.0</v>
      </c>
    </row>
    <row r="7">
      <c r="A7" s="19" t="s">
        <v>15</v>
      </c>
      <c r="B7" s="11" t="s">
        <v>16</v>
      </c>
      <c r="C7" s="14">
        <v>110.0</v>
      </c>
      <c r="D7" s="14">
        <v>48.0</v>
      </c>
      <c r="E7" s="23" t="str">
        <f t="shared" ref="E7:E9" si="1">D7*C7</f>
        <v>5,280</v>
      </c>
      <c r="F7" s="14"/>
      <c r="G7" s="11" t="s">
        <v>17</v>
      </c>
      <c r="H7" s="11">
        <v>4500.0</v>
      </c>
      <c r="I7" s="20" t="s">
        <v>18</v>
      </c>
      <c r="J7" s="21"/>
      <c r="K7" s="21"/>
      <c r="L7" s="20">
        <v>460.0</v>
      </c>
    </row>
    <row r="8">
      <c r="A8" s="22" t="str">
        <f>SUM(E7:E9)</f>
        <v>5,662.00</v>
      </c>
      <c r="B8" s="11" t="s">
        <v>19</v>
      </c>
      <c r="C8" s="14">
        <v>2.0</v>
      </c>
      <c r="D8" s="14">
        <v>97.0</v>
      </c>
      <c r="E8" s="23" t="str">
        <f t="shared" si="1"/>
        <v>194</v>
      </c>
      <c r="F8" s="14"/>
      <c r="G8" s="11" t="s">
        <v>20</v>
      </c>
      <c r="H8" s="11">
        <v>1500.0</v>
      </c>
      <c r="I8" s="20" t="s">
        <v>21</v>
      </c>
      <c r="J8" s="21"/>
      <c r="K8" s="21"/>
      <c r="L8" s="20">
        <v>58.0</v>
      </c>
    </row>
    <row r="9">
      <c r="A9" s="22"/>
      <c r="B9" s="11" t="s">
        <v>22</v>
      </c>
      <c r="C9" s="14">
        <v>40.0</v>
      </c>
      <c r="D9" s="14">
        <v>4.7</v>
      </c>
      <c r="E9" s="23" t="str">
        <f t="shared" si="1"/>
        <v>188</v>
      </c>
      <c r="F9" s="14"/>
      <c r="G9" s="16" t="s">
        <v>23</v>
      </c>
      <c r="H9" s="16">
        <v>14000.0</v>
      </c>
      <c r="I9" s="20" t="s">
        <v>24</v>
      </c>
      <c r="J9" s="20">
        <v>3.0</v>
      </c>
      <c r="K9" s="20">
        <v>21.0</v>
      </c>
      <c r="L9" s="24" t="str">
        <f> J9* K9</f>
        <v>63</v>
      </c>
    </row>
    <row r="10">
      <c r="A10" s="22"/>
      <c r="B10" s="18"/>
      <c r="C10" s="12"/>
      <c r="D10" s="12"/>
      <c r="E10" s="23"/>
      <c r="F10" s="25"/>
      <c r="G10" s="26" t="s">
        <v>25</v>
      </c>
      <c r="H10" s="27">
        <v>6500.0</v>
      </c>
      <c r="I10" s="20" t="s">
        <v>26</v>
      </c>
      <c r="J10" s="21"/>
      <c r="K10" s="21"/>
      <c r="L10" s="20">
        <v>172.0</v>
      </c>
    </row>
    <row r="11">
      <c r="A11" s="19" t="s">
        <v>27</v>
      </c>
      <c r="B11" s="11" t="s">
        <v>28</v>
      </c>
      <c r="C11" s="14">
        <v>10.0</v>
      </c>
      <c r="D11" s="28">
        <v>176.0</v>
      </c>
      <c r="E11" s="23" t="str">
        <f t="shared" ref="E11:E12" si="2">D11*C11</f>
        <v>1,760</v>
      </c>
      <c r="F11" s="25"/>
      <c r="G11" s="26" t="s">
        <v>29</v>
      </c>
      <c r="H11" s="26">
        <v>4500.0</v>
      </c>
      <c r="I11" s="20" t="s">
        <v>30</v>
      </c>
      <c r="J11" s="21"/>
      <c r="K11" s="21"/>
      <c r="L11" s="20">
        <v>150.0</v>
      </c>
    </row>
    <row r="12">
      <c r="A12" s="22" t="str">
        <f>SUM(E11:E12)</f>
        <v>3,195.00</v>
      </c>
      <c r="B12" s="11" t="s">
        <v>31</v>
      </c>
      <c r="C12" s="14">
        <v>5.0</v>
      </c>
      <c r="D12" s="28">
        <v>287.0</v>
      </c>
      <c r="E12" s="23" t="str">
        <f t="shared" si="2"/>
        <v>1,435</v>
      </c>
      <c r="F12" s="25"/>
      <c r="G12" s="26" t="s">
        <v>32</v>
      </c>
      <c r="H12" s="26">
        <v>1800.0</v>
      </c>
      <c r="I12" s="20" t="s">
        <v>33</v>
      </c>
      <c r="J12" s="21"/>
      <c r="K12" s="21"/>
      <c r="L12" s="20">
        <v>23.0</v>
      </c>
    </row>
    <row r="13">
      <c r="A13" s="22"/>
      <c r="B13" s="18"/>
      <c r="C13" s="12"/>
      <c r="D13" s="12"/>
      <c r="E13" s="23"/>
      <c r="F13" s="29"/>
      <c r="G13" s="30"/>
      <c r="H13" s="30"/>
      <c r="I13" s="20" t="s">
        <v>34</v>
      </c>
      <c r="J13" s="21"/>
      <c r="K13" s="21"/>
      <c r="L13" s="20">
        <v>250.0</v>
      </c>
    </row>
    <row r="14">
      <c r="A14" s="22"/>
      <c r="B14" s="18"/>
      <c r="C14" s="12"/>
      <c r="D14" s="12"/>
      <c r="E14" s="23"/>
      <c r="F14" s="25"/>
      <c r="G14" s="26"/>
      <c r="H14" s="26"/>
      <c r="I14" s="20" t="s">
        <v>35</v>
      </c>
      <c r="J14" s="21"/>
      <c r="K14" s="21"/>
      <c r="L14" s="20">
        <v>104.0</v>
      </c>
    </row>
    <row r="15">
      <c r="A15" s="19" t="s">
        <v>36</v>
      </c>
      <c r="B15" s="11" t="s">
        <v>37</v>
      </c>
      <c r="C15" s="28">
        <v>80.0</v>
      </c>
      <c r="D15" s="28">
        <v>120.0</v>
      </c>
      <c r="E15" s="23" t="str">
        <f>D15*C15</f>
        <v>9,600</v>
      </c>
      <c r="F15" s="29"/>
      <c r="G15" s="30"/>
      <c r="H15" s="30"/>
      <c r="I15" s="20" t="s">
        <v>38</v>
      </c>
      <c r="J15" s="21"/>
      <c r="K15" s="21"/>
      <c r="L15" s="20">
        <v>190.0</v>
      </c>
    </row>
    <row r="16">
      <c r="A16" s="22" t="str">
        <f>SUM(E15:E16)</f>
        <v>9,600.00</v>
      </c>
      <c r="B16" s="11"/>
      <c r="C16" s="14"/>
      <c r="D16" s="14"/>
      <c r="E16" s="13"/>
      <c r="F16" s="14"/>
      <c r="G16" s="11"/>
      <c r="H16" s="11"/>
      <c r="I16" s="20" t="s">
        <v>39</v>
      </c>
      <c r="J16" s="21"/>
      <c r="K16" s="21"/>
      <c r="L16" s="20">
        <v>140.0</v>
      </c>
    </row>
    <row r="17">
      <c r="A17" s="22"/>
      <c r="B17" s="18"/>
      <c r="C17" s="12"/>
      <c r="D17" s="12"/>
      <c r="E17" s="23"/>
      <c r="F17" s="14"/>
      <c r="G17" s="11"/>
      <c r="H17" s="31"/>
      <c r="I17" s="20" t="s">
        <v>40</v>
      </c>
      <c r="J17" s="20">
        <v>2.0</v>
      </c>
      <c r="K17" s="20">
        <v>34.0</v>
      </c>
      <c r="L17" s="20">
        <v>68.0</v>
      </c>
    </row>
    <row r="18">
      <c r="A18" s="19" t="s">
        <v>41</v>
      </c>
      <c r="B18" s="11" t="s">
        <v>42</v>
      </c>
      <c r="C18" s="32">
        <v>240.0</v>
      </c>
      <c r="D18" s="14">
        <v>10.0</v>
      </c>
      <c r="E18" s="23" t="str">
        <f>D18*C18</f>
        <v>2,400</v>
      </c>
      <c r="F18" s="12"/>
      <c r="G18" s="18"/>
      <c r="H18" s="18"/>
      <c r="I18" s="20" t="s">
        <v>43</v>
      </c>
      <c r="J18" s="20">
        <v>4.0</v>
      </c>
      <c r="K18" s="20">
        <v>42.0</v>
      </c>
      <c r="L18" s="24" t="str">
        <f> J18* K18</f>
        <v>168</v>
      </c>
    </row>
    <row r="19">
      <c r="A19" s="22" t="str">
        <f>SUM(E18:E19)</f>
        <v>2,400.00</v>
      </c>
      <c r="B19" s="11"/>
      <c r="C19" s="14"/>
      <c r="D19" s="14"/>
      <c r="E19" s="23"/>
      <c r="F19" s="12"/>
      <c r="G19" s="18"/>
      <c r="H19" s="18"/>
      <c r="I19" s="20" t="s">
        <v>44</v>
      </c>
      <c r="J19" s="21"/>
      <c r="K19" s="21"/>
      <c r="L19" s="20">
        <v>107.0</v>
      </c>
    </row>
    <row r="20">
      <c r="A20" s="22"/>
      <c r="B20" s="18"/>
      <c r="C20" s="12"/>
      <c r="D20" s="12"/>
      <c r="E20" s="23"/>
      <c r="F20" s="12"/>
      <c r="G20" s="12"/>
      <c r="H20" s="12"/>
    </row>
    <row r="21">
      <c r="A21" s="22"/>
      <c r="B21" s="18"/>
      <c r="C21" s="12"/>
      <c r="D21" s="12"/>
      <c r="E21" s="23"/>
      <c r="F21" s="12"/>
      <c r="G21" s="12"/>
      <c r="H21" s="12"/>
      <c r="I21" s="14"/>
      <c r="J21" s="12"/>
      <c r="K21" s="12"/>
      <c r="L21" s="14"/>
    </row>
    <row r="22">
      <c r="A22" s="19" t="s">
        <v>45</v>
      </c>
      <c r="B22" s="11" t="s">
        <v>46</v>
      </c>
      <c r="C22" s="33" t="str">
        <f>27+12+10+11+4</f>
        <v>64</v>
      </c>
      <c r="D22" s="14">
        <v>270.0</v>
      </c>
      <c r="E22" s="23" t="str">
        <f>C22*D22</f>
        <v>17,280</v>
      </c>
      <c r="F22" s="12"/>
      <c r="G22" s="12"/>
      <c r="H22" s="12"/>
    </row>
    <row r="23">
      <c r="A23" s="22" t="str">
        <f>SUM(E22:E23)</f>
        <v>19,820.00</v>
      </c>
      <c r="B23" s="16" t="s">
        <v>47</v>
      </c>
      <c r="C23" s="14">
        <v>5.0</v>
      </c>
      <c r="D23" s="28">
        <v>508.0</v>
      </c>
      <c r="E23" s="23" t="str">
        <f>D23*C23</f>
        <v>2,540</v>
      </c>
      <c r="F23" s="12"/>
      <c r="G23" s="12"/>
      <c r="H23" s="12"/>
      <c r="I23" s="14"/>
      <c r="J23" s="12"/>
      <c r="K23" s="12"/>
      <c r="L23" s="14"/>
    </row>
    <row r="24">
      <c r="A24" s="22"/>
      <c r="B24" s="18"/>
      <c r="C24" s="12"/>
      <c r="D24" s="12"/>
      <c r="E24" s="23"/>
      <c r="F24" s="12"/>
      <c r="G24" s="12"/>
      <c r="H24" s="12"/>
    </row>
    <row r="25">
      <c r="A25" s="22"/>
      <c r="B25" s="18"/>
      <c r="C25" s="12"/>
      <c r="D25" s="12"/>
      <c r="E25" s="23"/>
      <c r="F25" s="12"/>
      <c r="G25" s="12"/>
      <c r="H25" s="12"/>
    </row>
    <row r="26">
      <c r="A26" s="22"/>
      <c r="B26" s="18"/>
      <c r="C26" s="12"/>
      <c r="D26" s="12"/>
      <c r="E26" s="23"/>
      <c r="F26" s="12"/>
      <c r="G26" s="12"/>
      <c r="H26" s="12"/>
      <c r="I26" s="14"/>
      <c r="J26" s="12"/>
      <c r="K26" s="12"/>
      <c r="L26" s="14"/>
    </row>
    <row r="27">
      <c r="A27" s="19" t="s">
        <v>48</v>
      </c>
      <c r="B27" s="11" t="s">
        <v>49</v>
      </c>
      <c r="C27" s="14">
        <v>53.0</v>
      </c>
      <c r="D27" s="28">
        <v>16.0</v>
      </c>
      <c r="E27" s="23" t="str">
        <f>C27*D27</f>
        <v>848</v>
      </c>
      <c r="F27" s="12"/>
      <c r="G27" s="12"/>
      <c r="H27" s="12"/>
    </row>
    <row r="28">
      <c r="A28" s="22" t="str">
        <f>SUM(E27:E28)</f>
        <v>1,076.00</v>
      </c>
      <c r="B28" s="11" t="s">
        <v>50</v>
      </c>
      <c r="C28" s="14">
        <v>6.0</v>
      </c>
      <c r="D28" s="28">
        <v>38.0</v>
      </c>
      <c r="E28" s="23" t="str">
        <f>D28*C28</f>
        <v>228</v>
      </c>
      <c r="F28" s="12"/>
      <c r="G28" s="12"/>
      <c r="H28" s="12"/>
      <c r="I28" s="14"/>
      <c r="J28" s="14"/>
      <c r="K28" s="14"/>
      <c r="L28" s="14"/>
    </row>
    <row r="29">
      <c r="A29" s="22"/>
      <c r="B29" s="18"/>
      <c r="C29" s="12"/>
      <c r="D29" s="12"/>
      <c r="E29" s="23"/>
      <c r="F29" s="12"/>
      <c r="G29" s="12"/>
      <c r="H29" s="12"/>
    </row>
    <row r="30">
      <c r="A30" s="22"/>
      <c r="B30" s="18"/>
      <c r="C30" s="12"/>
      <c r="D30" s="12"/>
      <c r="E30" s="23"/>
      <c r="F30" s="12"/>
      <c r="G30" s="12"/>
      <c r="H30" s="12"/>
    </row>
    <row r="31">
      <c r="A31" s="22"/>
      <c r="B31" s="18"/>
      <c r="C31" s="12"/>
      <c r="D31" s="12"/>
      <c r="E31" s="23"/>
      <c r="F31" s="12"/>
      <c r="G31" s="12"/>
      <c r="H31" s="12"/>
      <c r="I31" s="14"/>
      <c r="J31" s="12"/>
      <c r="K31" s="12"/>
      <c r="L31" s="14"/>
    </row>
    <row r="32">
      <c r="A32" s="19" t="s">
        <v>51</v>
      </c>
      <c r="B32" s="11" t="s">
        <v>52</v>
      </c>
      <c r="C32" s="14">
        <v>10.0</v>
      </c>
      <c r="D32" s="28">
        <v>28.0</v>
      </c>
      <c r="E32" s="23" t="str">
        <f>D32*C32</f>
        <v>280</v>
      </c>
      <c r="F32" s="12"/>
      <c r="G32" s="12"/>
      <c r="H32" s="12"/>
    </row>
    <row r="33">
      <c r="A33" s="22" t="str">
        <f>SUM(E32:E35)</f>
        <v>2,225.00</v>
      </c>
      <c r="B33" s="11" t="s">
        <v>53</v>
      </c>
      <c r="C33" s="14">
        <v>9.0</v>
      </c>
      <c r="D33" s="28">
        <v>136.0</v>
      </c>
      <c r="E33" s="23" t="str">
        <f>C33*D33</f>
        <v>1,224</v>
      </c>
      <c r="F33" s="12"/>
      <c r="G33" s="12"/>
      <c r="H33" s="12"/>
      <c r="I33" s="14"/>
      <c r="J33" s="12"/>
      <c r="K33" s="12"/>
      <c r="L33" s="14"/>
    </row>
    <row r="34">
      <c r="A34" s="22"/>
      <c r="B34" s="11" t="s">
        <v>54</v>
      </c>
      <c r="C34" s="14">
        <v>7.0</v>
      </c>
      <c r="D34" s="28">
        <v>58.0</v>
      </c>
      <c r="E34" s="23" t="str">
        <f t="shared" ref="E34:E35" si="3">D34*C34</f>
        <v>406</v>
      </c>
      <c r="F34" s="12"/>
      <c r="G34" s="12"/>
      <c r="H34" s="12"/>
      <c r="I34" s="14"/>
      <c r="J34" s="12"/>
      <c r="K34" s="12"/>
      <c r="L34" s="14"/>
    </row>
    <row r="35">
      <c r="A35" s="22"/>
      <c r="B35" s="16" t="s">
        <v>55</v>
      </c>
      <c r="C35" s="14">
        <v>1.0</v>
      </c>
      <c r="D35" s="28">
        <v>315.0</v>
      </c>
      <c r="E35" s="23" t="str">
        <f t="shared" si="3"/>
        <v>315</v>
      </c>
      <c r="F35" s="12"/>
      <c r="G35" s="12"/>
      <c r="H35" s="12"/>
    </row>
    <row r="36">
      <c r="A36" s="34"/>
      <c r="B36" s="30"/>
      <c r="E36" s="35"/>
      <c r="F36" s="29"/>
    </row>
    <row r="37">
      <c r="A37" s="36" t="s">
        <v>56</v>
      </c>
      <c r="B37" s="20" t="s">
        <v>57</v>
      </c>
      <c r="C37" s="37"/>
      <c r="D37" s="37"/>
      <c r="E37" s="38">
        <v>263.0</v>
      </c>
      <c r="F37" s="29"/>
    </row>
    <row r="38">
      <c r="A38" s="34" t="str">
        <f>SUM(E37:E40)</f>
        <v>567.94</v>
      </c>
      <c r="B38" s="20" t="s">
        <v>58</v>
      </c>
      <c r="C38" s="39">
        <v>0.238</v>
      </c>
      <c r="D38" s="39">
        <v>130.0</v>
      </c>
      <c r="E38" s="40" t="str">
        <f>C38*D38</f>
        <v>31</v>
      </c>
      <c r="F38" s="29"/>
      <c r="I38" s="14"/>
      <c r="J38" s="12"/>
      <c r="K38" s="12"/>
      <c r="L38" s="14"/>
    </row>
    <row r="39">
      <c r="A39" s="34"/>
      <c r="B39" s="20" t="s">
        <v>59</v>
      </c>
      <c r="C39" s="37"/>
      <c r="D39" s="37"/>
      <c r="E39" s="38">
        <v>208.0</v>
      </c>
      <c r="F39" s="29"/>
      <c r="I39" s="14"/>
      <c r="J39" s="12"/>
      <c r="K39" s="12"/>
      <c r="L39" s="14"/>
    </row>
    <row r="40">
      <c r="A40" s="34"/>
      <c r="B40" s="41" t="s">
        <v>60</v>
      </c>
      <c r="C40" s="42">
        <v>6.0</v>
      </c>
      <c r="D40" s="42">
        <v>11.0</v>
      </c>
      <c r="E40" s="43" t="str">
        <f>6*11</f>
        <v>66</v>
      </c>
      <c r="F40" s="29"/>
      <c r="I40" s="14"/>
      <c r="J40" s="12"/>
      <c r="K40" s="12"/>
      <c r="L40" s="14"/>
    </row>
    <row r="41">
      <c r="A41" s="34"/>
      <c r="B41" s="30"/>
      <c r="F41" s="29"/>
      <c r="I41" s="14"/>
      <c r="J41" s="12"/>
      <c r="K41" s="12"/>
      <c r="L41" s="14"/>
    </row>
    <row r="42">
      <c r="A42" s="34"/>
      <c r="B42" s="30"/>
      <c r="E42" s="35"/>
      <c r="F42" s="29"/>
    </row>
    <row r="43">
      <c r="A43" s="34"/>
      <c r="B43" s="30"/>
      <c r="F43" s="29"/>
    </row>
    <row r="44">
      <c r="A44" s="34"/>
      <c r="B44" s="30"/>
      <c r="E44" s="35"/>
      <c r="F44" s="29"/>
    </row>
    <row r="45">
      <c r="A45" s="36" t="s">
        <v>61</v>
      </c>
      <c r="B45" s="16" t="s">
        <v>62</v>
      </c>
      <c r="C45" s="12"/>
      <c r="D45" s="12"/>
      <c r="E45" s="13">
        <v>718.0</v>
      </c>
      <c r="F45" s="29"/>
    </row>
    <row r="46">
      <c r="A46" s="34" t="str">
        <f>SUM(E45:E52)</f>
        <v>7,988.00</v>
      </c>
      <c r="B46" s="11" t="s">
        <v>63</v>
      </c>
      <c r="C46" s="14">
        <v>3.0</v>
      </c>
      <c r="D46" s="28">
        <v>508.0</v>
      </c>
      <c r="E46" s="23" t="str">
        <f>D46*C46</f>
        <v>1,524</v>
      </c>
      <c r="F46" s="29"/>
    </row>
    <row r="47">
      <c r="A47" s="34"/>
      <c r="B47" s="20" t="s">
        <v>64</v>
      </c>
      <c r="C47" s="39">
        <v>1.0</v>
      </c>
      <c r="D47" s="39">
        <v>1435.0</v>
      </c>
      <c r="E47" s="40" t="str">
        <f>C47*D47</f>
        <v>1,435</v>
      </c>
      <c r="F47" s="29"/>
    </row>
    <row r="48">
      <c r="A48" s="34"/>
      <c r="B48" s="11" t="s">
        <v>65</v>
      </c>
      <c r="C48" s="14">
        <v>11.0</v>
      </c>
      <c r="D48" s="28">
        <v>250.0</v>
      </c>
      <c r="E48" s="23" t="str">
        <f>D48*C48</f>
        <v>2,750</v>
      </c>
      <c r="F48" s="29"/>
    </row>
    <row r="49">
      <c r="A49" s="34"/>
      <c r="B49" s="11" t="s">
        <v>66</v>
      </c>
      <c r="C49" s="14">
        <v>2.0</v>
      </c>
      <c r="D49" s="13">
        <v>65.0</v>
      </c>
      <c r="E49" s="23" t="str">
        <f>C49*D49</f>
        <v>130</v>
      </c>
      <c r="F49" s="29"/>
    </row>
    <row r="50">
      <c r="A50" s="34"/>
      <c r="B50" s="20" t="s">
        <v>67</v>
      </c>
      <c r="C50" s="37"/>
      <c r="D50" s="37"/>
      <c r="E50" s="38">
        <v>158.0</v>
      </c>
      <c r="F50" s="29"/>
    </row>
    <row r="51">
      <c r="A51" s="34"/>
      <c r="B51" s="44" t="s">
        <v>68</v>
      </c>
      <c r="C51" s="45">
        <v>1.0</v>
      </c>
      <c r="D51" s="46">
        <v>213.0</v>
      </c>
      <c r="E51" s="47" t="str">
        <f>C51* D51</f>
        <v>213</v>
      </c>
      <c r="F51" s="29"/>
    </row>
    <row r="52">
      <c r="A52" s="34"/>
      <c r="B52" s="44" t="s">
        <v>69</v>
      </c>
      <c r="C52" s="48">
        <v>4.0</v>
      </c>
      <c r="D52" s="49">
        <v>265.0</v>
      </c>
      <c r="E52" s="35" t="str">
        <f>C52*D52</f>
        <v>1,060</v>
      </c>
      <c r="F52" s="29"/>
    </row>
    <row r="53">
      <c r="A53" s="34"/>
      <c r="B53" s="30"/>
      <c r="E53" s="35"/>
      <c r="F53" s="29"/>
    </row>
    <row r="54">
      <c r="A54" s="34"/>
      <c r="B54" s="30"/>
      <c r="E54" s="35"/>
      <c r="F54" s="29"/>
    </row>
    <row r="55">
      <c r="A55" s="36" t="s">
        <v>70</v>
      </c>
      <c r="B55" s="20"/>
      <c r="C55" s="37"/>
      <c r="D55" s="37"/>
      <c r="E55" s="38"/>
      <c r="F55" s="29"/>
    </row>
    <row r="56">
      <c r="A56" s="34" t="str">
        <f>SUM(E55:E73)</f>
        <v>12,703.00</v>
      </c>
      <c r="B56" s="20" t="s">
        <v>71</v>
      </c>
      <c r="C56" s="39">
        <v>2.0</v>
      </c>
      <c r="D56" s="39">
        <v>188.0</v>
      </c>
      <c r="E56" s="40" t="str">
        <f t="shared" ref="E56:E62" si="4">C56*D56</f>
        <v>376</v>
      </c>
      <c r="F56" s="29"/>
    </row>
    <row r="57">
      <c r="A57" s="34"/>
      <c r="B57" s="20" t="s">
        <v>72</v>
      </c>
      <c r="C57" s="39">
        <v>4.0</v>
      </c>
      <c r="D57" s="39">
        <v>150.0</v>
      </c>
      <c r="E57" s="40" t="str">
        <f t="shared" si="4"/>
        <v>600</v>
      </c>
      <c r="F57" s="29"/>
    </row>
    <row r="58">
      <c r="A58" s="34"/>
      <c r="B58" s="20" t="s">
        <v>73</v>
      </c>
      <c r="C58" s="50">
        <v>3.0</v>
      </c>
      <c r="D58" s="39">
        <v>10.0</v>
      </c>
      <c r="E58" s="40" t="str">
        <f t="shared" si="4"/>
        <v>30</v>
      </c>
      <c r="F58" s="29"/>
    </row>
    <row r="59">
      <c r="A59" s="34"/>
      <c r="B59" s="20" t="s">
        <v>74</v>
      </c>
      <c r="C59" s="39">
        <v>2.0</v>
      </c>
      <c r="D59" s="39">
        <v>100.0</v>
      </c>
      <c r="E59" s="40" t="str">
        <f t="shared" si="4"/>
        <v>200</v>
      </c>
      <c r="F59" s="29"/>
    </row>
    <row r="60">
      <c r="A60" s="34"/>
      <c r="B60" s="11" t="s">
        <v>75</v>
      </c>
      <c r="C60" s="28">
        <v>10.0</v>
      </c>
      <c r="D60" s="28">
        <v>150.0</v>
      </c>
      <c r="E60" s="23" t="str">
        <f t="shared" si="4"/>
        <v>1,500</v>
      </c>
      <c r="F60" s="29"/>
    </row>
    <row r="61">
      <c r="A61" s="34"/>
      <c r="B61" s="11" t="s">
        <v>76</v>
      </c>
      <c r="C61" s="14">
        <v>2.0</v>
      </c>
      <c r="D61" s="28">
        <v>110.0</v>
      </c>
      <c r="E61" s="23" t="str">
        <f t="shared" si="4"/>
        <v>220</v>
      </c>
      <c r="F61" s="29"/>
    </row>
    <row r="62">
      <c r="A62" s="34"/>
      <c r="B62" s="11" t="s">
        <v>77</v>
      </c>
      <c r="C62" s="14">
        <v>8.0</v>
      </c>
      <c r="D62" s="28">
        <v>300.0</v>
      </c>
      <c r="E62" s="23" t="str">
        <f t="shared" si="4"/>
        <v>2,400</v>
      </c>
      <c r="F62" s="29"/>
    </row>
    <row r="63">
      <c r="A63" s="34"/>
      <c r="B63" s="11" t="s">
        <v>78</v>
      </c>
      <c r="C63" s="12"/>
      <c r="D63" s="12"/>
      <c r="E63" s="13">
        <v>878.0</v>
      </c>
      <c r="F63" s="29"/>
    </row>
    <row r="64">
      <c r="A64" s="34"/>
      <c r="B64" s="20" t="s">
        <v>79</v>
      </c>
      <c r="C64" s="39">
        <v>2.0</v>
      </c>
      <c r="D64" s="39">
        <v>50.0</v>
      </c>
      <c r="E64" s="38">
        <v>100.0</v>
      </c>
      <c r="F64" s="29"/>
    </row>
    <row r="65">
      <c r="A65" s="34"/>
      <c r="B65" s="20" t="s">
        <v>80</v>
      </c>
      <c r="C65" s="37"/>
      <c r="D65" s="37"/>
      <c r="E65" s="38">
        <v>650.0</v>
      </c>
      <c r="F65" s="29"/>
    </row>
    <row r="66">
      <c r="A66" s="34"/>
      <c r="B66" s="20" t="s">
        <v>81</v>
      </c>
      <c r="C66" s="39">
        <v>3.0</v>
      </c>
      <c r="D66" s="39">
        <v>95.0</v>
      </c>
      <c r="E66" s="40" t="str">
        <f>C66*D66</f>
        <v>285</v>
      </c>
      <c r="F66" s="29"/>
    </row>
    <row r="67">
      <c r="A67" s="34"/>
      <c r="B67" s="20" t="s">
        <v>75</v>
      </c>
      <c r="C67" s="37"/>
      <c r="D67" s="37"/>
      <c r="E67" s="38">
        <v>70.0</v>
      </c>
      <c r="F67" s="29"/>
    </row>
    <row r="68">
      <c r="A68" s="34"/>
      <c r="B68" s="51" t="s">
        <v>82</v>
      </c>
      <c r="C68" s="14">
        <v>10.0</v>
      </c>
      <c r="D68" s="28">
        <v>220.0</v>
      </c>
      <c r="E68" s="35" t="str">
        <f t="shared" ref="E68:E69" si="5">D68*C68</f>
        <v>2,200</v>
      </c>
      <c r="F68" s="29"/>
    </row>
    <row r="69">
      <c r="A69" s="34"/>
      <c r="B69" s="52" t="s">
        <v>83</v>
      </c>
      <c r="C69" s="53">
        <v>30.0</v>
      </c>
      <c r="D69" s="54">
        <v>60.0</v>
      </c>
      <c r="E69" s="55" t="str">
        <f t="shared" si="5"/>
        <v>1,800</v>
      </c>
      <c r="F69" s="29"/>
    </row>
    <row r="70">
      <c r="A70" s="34"/>
      <c r="B70" s="41" t="s">
        <v>84</v>
      </c>
      <c r="C70" s="37"/>
      <c r="D70" s="37"/>
      <c r="E70" s="56">
        <v>94.0</v>
      </c>
      <c r="F70" s="29"/>
    </row>
    <row r="71">
      <c r="A71" s="34"/>
      <c r="B71" s="57" t="s">
        <v>85</v>
      </c>
      <c r="C71" s="53">
        <v>2.0</v>
      </c>
      <c r="D71" s="54">
        <v>500.0</v>
      </c>
      <c r="E71" s="55" t="str">
        <f>C71*D71</f>
        <v>1,000</v>
      </c>
      <c r="F71" s="29"/>
    </row>
    <row r="72">
      <c r="A72" s="34"/>
      <c r="B72" s="52" t="s">
        <v>86</v>
      </c>
      <c r="C72" s="58"/>
      <c r="D72" s="58"/>
      <c r="E72" s="59">
        <v>250.0</v>
      </c>
      <c r="F72" s="29"/>
    </row>
    <row r="73">
      <c r="A73" s="34"/>
      <c r="B73" s="60" t="s">
        <v>87</v>
      </c>
      <c r="C73" s="61"/>
      <c r="D73" s="61"/>
      <c r="E73" s="42">
        <v>50.0</v>
      </c>
      <c r="F73" s="29"/>
    </row>
    <row r="74">
      <c r="A74" s="34"/>
      <c r="B74" s="30"/>
      <c r="E74" s="35"/>
      <c r="F74" s="29"/>
    </row>
    <row r="75">
      <c r="A75" s="34"/>
      <c r="B75" s="30"/>
      <c r="E75" s="35"/>
      <c r="F75" s="29"/>
    </row>
    <row r="76">
      <c r="A76" s="36" t="s">
        <v>88</v>
      </c>
      <c r="B76" s="62" t="s">
        <v>89</v>
      </c>
      <c r="C76" s="63"/>
      <c r="D76" s="63"/>
      <c r="E76" s="64">
        <v>50.0</v>
      </c>
      <c r="F76" s="29"/>
    </row>
    <row r="77">
      <c r="A77" s="34" t="str">
        <f>SUM(E76:E90)</f>
        <v>4,097.00</v>
      </c>
      <c r="B77" s="62" t="s">
        <v>90</v>
      </c>
      <c r="C77" s="65">
        <v>4.0</v>
      </c>
      <c r="D77" s="65">
        <v>21.0</v>
      </c>
      <c r="E77" s="66" t="str">
        <f>D77*C77</f>
        <v>84</v>
      </c>
      <c r="F77" s="29"/>
    </row>
    <row r="78">
      <c r="A78" s="34"/>
      <c r="B78" s="62" t="s">
        <v>91</v>
      </c>
      <c r="C78" s="65">
        <v>5.0</v>
      </c>
      <c r="D78" s="65">
        <v>19.0</v>
      </c>
      <c r="E78" s="66" t="str">
        <f>C78*D78</f>
        <v>95</v>
      </c>
      <c r="F78" s="29"/>
    </row>
    <row r="79">
      <c r="A79" s="34"/>
      <c r="B79" s="62" t="s">
        <v>92</v>
      </c>
      <c r="C79" s="65">
        <v>1.0</v>
      </c>
      <c r="D79" s="65">
        <v>37.0</v>
      </c>
      <c r="E79" s="66" t="str">
        <f t="shared" ref="E79:E80" si="6">D79*C79</f>
        <v>37</v>
      </c>
      <c r="F79" s="29"/>
    </row>
    <row r="80">
      <c r="A80" s="34"/>
      <c r="B80" s="62" t="s">
        <v>93</v>
      </c>
      <c r="C80" s="65">
        <v>1.0</v>
      </c>
      <c r="D80" s="65">
        <v>40.0</v>
      </c>
      <c r="E80" s="66" t="str">
        <f t="shared" si="6"/>
        <v>40</v>
      </c>
      <c r="F80" s="29"/>
    </row>
    <row r="81">
      <c r="A81" s="34"/>
      <c r="B81" s="67" t="s">
        <v>94</v>
      </c>
      <c r="C81" s="68"/>
      <c r="D81" s="68"/>
      <c r="E81" s="69">
        <v>21.0</v>
      </c>
      <c r="F81" s="29"/>
    </row>
    <row r="82">
      <c r="A82" s="34"/>
      <c r="B82" s="62" t="s">
        <v>95</v>
      </c>
      <c r="C82" s="65">
        <v>3.0</v>
      </c>
      <c r="D82" s="65">
        <v>56.0</v>
      </c>
      <c r="E82" s="66" t="str">
        <f t="shared" ref="E82:E83" si="7">C82*D82</f>
        <v>168</v>
      </c>
      <c r="F82" s="29"/>
    </row>
    <row r="83">
      <c r="A83" s="34"/>
      <c r="B83" s="62" t="s">
        <v>96</v>
      </c>
      <c r="C83" s="65">
        <v>1.0</v>
      </c>
      <c r="D83" s="65">
        <v>37.0</v>
      </c>
      <c r="E83" s="66" t="str">
        <f t="shared" si="7"/>
        <v>37</v>
      </c>
      <c r="F83" s="29"/>
    </row>
    <row r="84">
      <c r="A84" s="34"/>
      <c r="B84" s="57" t="s">
        <v>97</v>
      </c>
      <c r="C84" s="70"/>
      <c r="D84" s="70"/>
      <c r="E84" s="59">
        <v>2660.0</v>
      </c>
      <c r="F84" s="71" t="s">
        <v>98</v>
      </c>
    </row>
    <row r="85">
      <c r="A85" s="34"/>
      <c r="B85" s="62" t="s">
        <v>99</v>
      </c>
      <c r="C85" s="68"/>
      <c r="D85" s="68"/>
      <c r="E85" s="64">
        <v>37.0</v>
      </c>
      <c r="F85" s="29"/>
    </row>
    <row r="86">
      <c r="A86" s="34"/>
      <c r="B86" s="62" t="s">
        <v>100</v>
      </c>
      <c r="C86" s="68"/>
      <c r="D86" s="68"/>
      <c r="E86" s="64">
        <v>172.0</v>
      </c>
      <c r="F86" s="29"/>
    </row>
    <row r="87">
      <c r="A87" s="34"/>
      <c r="B87" s="67" t="s">
        <v>101</v>
      </c>
      <c r="C87" s="65">
        <v>2.0</v>
      </c>
      <c r="D87" s="65">
        <v>21.0</v>
      </c>
      <c r="E87" s="66" t="str">
        <f>C87*D87</f>
        <v>42</v>
      </c>
      <c r="F87" s="29"/>
    </row>
    <row r="88" ht="13.5" customHeight="1">
      <c r="A88" s="34"/>
      <c r="B88" s="67" t="s">
        <v>102</v>
      </c>
      <c r="C88" s="68"/>
      <c r="D88" s="68"/>
      <c r="E88" s="64">
        <v>600.0</v>
      </c>
      <c r="F88" s="29"/>
    </row>
    <row r="89" ht="13.5" customHeight="1">
      <c r="A89" s="34"/>
      <c r="B89" s="62" t="s">
        <v>103</v>
      </c>
      <c r="C89" s="68"/>
      <c r="D89" s="68"/>
      <c r="E89" s="64">
        <v>35.0</v>
      </c>
      <c r="F89" s="29"/>
    </row>
    <row r="90" ht="13.5" customHeight="1">
      <c r="A90" s="34"/>
      <c r="B90" s="62" t="s">
        <v>104</v>
      </c>
      <c r="C90" s="68"/>
      <c r="D90" s="68"/>
      <c r="E90" s="64">
        <v>19.0</v>
      </c>
      <c r="F90" s="29"/>
    </row>
    <row r="91" ht="13.5" customHeight="1">
      <c r="A91" s="34"/>
      <c r="B91" s="30"/>
      <c r="E91" s="35"/>
      <c r="F91" s="29"/>
    </row>
    <row r="92" ht="13.5" customHeight="1">
      <c r="A92" s="34"/>
      <c r="B92" s="30"/>
      <c r="C92" s="12"/>
      <c r="D92" s="12"/>
      <c r="E92" s="35"/>
      <c r="F92" s="29"/>
    </row>
    <row r="93" ht="13.5" customHeight="1">
      <c r="A93" s="34"/>
      <c r="B93" s="30"/>
      <c r="C93" s="12"/>
      <c r="D93" s="12"/>
      <c r="E93" s="35"/>
      <c r="F93" s="29"/>
    </row>
    <row r="94">
      <c r="A94" s="36" t="s">
        <v>105</v>
      </c>
      <c r="B94" s="20" t="s">
        <v>106</v>
      </c>
      <c r="C94" s="37"/>
      <c r="D94" s="37"/>
      <c r="E94" s="38">
        <v>585.0</v>
      </c>
      <c r="F94" s="29"/>
    </row>
    <row r="95">
      <c r="A95" s="34" t="str">
        <f>SUM(E94:E121)</f>
        <v>11,340.00</v>
      </c>
      <c r="B95" s="20" t="s">
        <v>107</v>
      </c>
      <c r="C95" s="39">
        <v>30.0</v>
      </c>
      <c r="D95" s="39">
        <v>6.0</v>
      </c>
      <c r="E95" s="40" t="str">
        <f>C95*D95</f>
        <v>180</v>
      </c>
      <c r="F95" s="29"/>
    </row>
    <row r="96">
      <c r="A96" s="34"/>
      <c r="B96" s="20" t="s">
        <v>108</v>
      </c>
      <c r="C96" s="37"/>
      <c r="D96" s="37"/>
      <c r="E96" s="38">
        <v>89.0</v>
      </c>
      <c r="F96" s="29"/>
    </row>
    <row r="97">
      <c r="A97" s="34"/>
      <c r="B97" s="72" t="s">
        <v>109</v>
      </c>
      <c r="C97" s="37"/>
      <c r="D97" s="37"/>
      <c r="E97" s="38">
        <v>409.0</v>
      </c>
      <c r="F97" s="29"/>
    </row>
    <row r="98">
      <c r="A98" s="34"/>
      <c r="B98" s="20" t="s">
        <v>110</v>
      </c>
      <c r="C98" s="39">
        <v>4.0</v>
      </c>
      <c r="D98" s="39">
        <v>38.0</v>
      </c>
      <c r="E98" s="40" t="str">
        <f t="shared" ref="E98:E100" si="8">D98*C98</f>
        <v>152</v>
      </c>
      <c r="F98" s="29"/>
    </row>
    <row r="99">
      <c r="A99" s="34"/>
      <c r="B99" s="20" t="s">
        <v>111</v>
      </c>
      <c r="C99" s="39">
        <v>5.0</v>
      </c>
      <c r="D99" s="39">
        <v>38.0</v>
      </c>
      <c r="E99" s="40" t="str">
        <f t="shared" si="8"/>
        <v>190</v>
      </c>
      <c r="F99" s="29"/>
    </row>
    <row r="100">
      <c r="A100" s="34"/>
      <c r="B100" s="20" t="s">
        <v>112</v>
      </c>
      <c r="C100" s="39">
        <v>2.0</v>
      </c>
      <c r="D100" s="39">
        <v>106.0</v>
      </c>
      <c r="E100" s="40" t="str">
        <f t="shared" si="8"/>
        <v>212</v>
      </c>
      <c r="F100" s="29"/>
    </row>
    <row r="101">
      <c r="A101" s="34"/>
      <c r="B101" s="20" t="s">
        <v>113</v>
      </c>
      <c r="C101" s="39">
        <v>2.0</v>
      </c>
      <c r="D101" s="39">
        <v>118.0</v>
      </c>
      <c r="E101" s="40" t="str">
        <f>2*118</f>
        <v>236</v>
      </c>
      <c r="F101" s="29"/>
    </row>
    <row r="102">
      <c r="A102" s="34"/>
      <c r="B102" s="11" t="s">
        <v>114</v>
      </c>
      <c r="C102" s="12"/>
      <c r="D102" s="12"/>
      <c r="E102" s="73">
        <v>1881.0</v>
      </c>
      <c r="F102" s="29"/>
    </row>
    <row r="103">
      <c r="A103" s="34"/>
      <c r="B103" s="11" t="s">
        <v>115</v>
      </c>
      <c r="C103" s="12"/>
      <c r="D103" s="12"/>
      <c r="E103" s="73">
        <v>1510.0</v>
      </c>
      <c r="F103" s="29"/>
    </row>
    <row r="104">
      <c r="A104" s="34"/>
      <c r="B104" s="11" t="s">
        <v>116</v>
      </c>
      <c r="C104" s="12"/>
      <c r="D104" s="12"/>
      <c r="E104" s="73">
        <v>2231.0</v>
      </c>
      <c r="F104" s="29"/>
    </row>
    <row r="105">
      <c r="A105" s="34"/>
      <c r="B105" s="20" t="s">
        <v>117</v>
      </c>
      <c r="C105" s="39">
        <v>2.0</v>
      </c>
      <c r="D105" s="39">
        <v>38.0</v>
      </c>
      <c r="E105" s="40" t="str">
        <f>2*38</f>
        <v>76</v>
      </c>
      <c r="F105" s="29"/>
    </row>
    <row r="106">
      <c r="A106" s="34"/>
      <c r="B106" s="20" t="s">
        <v>118</v>
      </c>
      <c r="C106" s="37"/>
      <c r="D106" s="37"/>
      <c r="E106" s="38">
        <v>53.0</v>
      </c>
      <c r="F106" s="29"/>
    </row>
    <row r="107">
      <c r="A107" s="34"/>
      <c r="B107" s="20" t="s">
        <v>119</v>
      </c>
      <c r="C107" s="39">
        <v>6.0</v>
      </c>
      <c r="D107" s="39">
        <v>30.0</v>
      </c>
      <c r="E107" s="40" t="str">
        <f>D107*C107</f>
        <v>180</v>
      </c>
      <c r="F107" s="29"/>
    </row>
    <row r="108">
      <c r="A108" s="34"/>
      <c r="B108" s="20" t="s">
        <v>120</v>
      </c>
      <c r="C108" s="37"/>
      <c r="D108" s="37"/>
      <c r="E108" s="38">
        <v>68.0</v>
      </c>
      <c r="F108" s="29"/>
    </row>
    <row r="109">
      <c r="A109" s="34"/>
      <c r="B109" s="20" t="s">
        <v>121</v>
      </c>
      <c r="C109" s="39">
        <v>3.0</v>
      </c>
      <c r="D109" s="39">
        <v>102.0</v>
      </c>
      <c r="E109" s="40" t="str">
        <f t="shared" ref="E109:E114" si="9">D109*C109</f>
        <v>306</v>
      </c>
      <c r="F109" s="29"/>
    </row>
    <row r="110">
      <c r="A110" s="34"/>
      <c r="B110" s="20" t="s">
        <v>122</v>
      </c>
      <c r="C110" s="39">
        <v>3.0</v>
      </c>
      <c r="D110" s="39">
        <v>74.0</v>
      </c>
      <c r="E110" s="40" t="str">
        <f t="shared" si="9"/>
        <v>222</v>
      </c>
      <c r="F110" s="29"/>
    </row>
    <row r="111">
      <c r="A111" s="34"/>
      <c r="B111" s="20" t="s">
        <v>123</v>
      </c>
      <c r="C111" s="39">
        <v>3.0</v>
      </c>
      <c r="D111" s="39">
        <v>74.0</v>
      </c>
      <c r="E111" s="40" t="str">
        <f t="shared" si="9"/>
        <v>222</v>
      </c>
      <c r="F111" s="29"/>
    </row>
    <row r="112">
      <c r="A112" s="34"/>
      <c r="B112" s="20" t="s">
        <v>124</v>
      </c>
      <c r="C112" s="39">
        <v>3.0</v>
      </c>
      <c r="D112" s="39">
        <v>77.0</v>
      </c>
      <c r="E112" s="40" t="str">
        <f t="shared" si="9"/>
        <v>231</v>
      </c>
      <c r="F112" s="29"/>
    </row>
    <row r="113">
      <c r="A113" s="34"/>
      <c r="B113" s="20" t="s">
        <v>125</v>
      </c>
      <c r="C113" s="39">
        <v>6.0</v>
      </c>
      <c r="D113" s="39">
        <v>102.0</v>
      </c>
      <c r="E113" s="40" t="str">
        <f t="shared" si="9"/>
        <v>612</v>
      </c>
      <c r="F113" s="29"/>
    </row>
    <row r="114">
      <c r="A114" s="34"/>
      <c r="B114" s="20" t="s">
        <v>126</v>
      </c>
      <c r="C114" s="39">
        <v>4.0</v>
      </c>
      <c r="D114" s="39">
        <v>138.0</v>
      </c>
      <c r="E114" s="40" t="str">
        <f t="shared" si="9"/>
        <v>552</v>
      </c>
      <c r="F114" s="29"/>
    </row>
    <row r="115">
      <c r="A115" s="34"/>
      <c r="B115" s="20" t="s">
        <v>127</v>
      </c>
      <c r="C115" s="37"/>
      <c r="D115" s="37"/>
      <c r="E115" s="38">
        <v>101.0</v>
      </c>
      <c r="F115" s="29"/>
    </row>
    <row r="116">
      <c r="A116" s="34"/>
      <c r="B116" s="20" t="s">
        <v>128</v>
      </c>
      <c r="C116" s="39">
        <v>2.0</v>
      </c>
      <c r="D116" s="39">
        <v>84.0</v>
      </c>
      <c r="E116" s="40" t="str">
        <f>C116*D116</f>
        <v>168</v>
      </c>
      <c r="F116" s="29"/>
    </row>
    <row r="117">
      <c r="A117" s="34"/>
      <c r="B117" s="20" t="s">
        <v>129</v>
      </c>
      <c r="C117" s="39">
        <v>11.0</v>
      </c>
      <c r="D117" s="39">
        <v>44.0</v>
      </c>
      <c r="E117" s="40" t="str">
        <f t="shared" ref="E117:E118" si="10">D117*C117</f>
        <v>484</v>
      </c>
      <c r="F117" s="29"/>
    </row>
    <row r="118">
      <c r="A118" s="34"/>
      <c r="B118" s="20" t="s">
        <v>130</v>
      </c>
      <c r="C118" s="39">
        <v>4.0</v>
      </c>
      <c r="D118" s="39">
        <v>42.0</v>
      </c>
      <c r="E118" s="40" t="str">
        <f t="shared" si="10"/>
        <v>168</v>
      </c>
      <c r="F118" s="29"/>
    </row>
    <row r="119">
      <c r="A119" s="34"/>
      <c r="B119" s="20" t="s">
        <v>131</v>
      </c>
      <c r="C119" s="37"/>
      <c r="D119" s="37"/>
      <c r="E119" s="38">
        <v>52.0</v>
      </c>
      <c r="F119" s="29"/>
    </row>
    <row r="120">
      <c r="A120" s="34"/>
      <c r="B120" s="20" t="s">
        <v>132</v>
      </c>
      <c r="C120" s="74">
        <v>3.0</v>
      </c>
      <c r="D120" s="39">
        <v>14.0</v>
      </c>
      <c r="E120" s="40" t="str">
        <f>D120*C120</f>
        <v>42</v>
      </c>
      <c r="F120" s="29"/>
    </row>
    <row r="121">
      <c r="A121" s="34"/>
      <c r="B121" s="20" t="s">
        <v>133</v>
      </c>
      <c r="C121" s="37"/>
      <c r="D121" s="37"/>
      <c r="E121" s="38">
        <v>128.0</v>
      </c>
      <c r="F121" s="29"/>
    </row>
    <row r="122">
      <c r="A122" s="34"/>
      <c r="B122" s="18"/>
      <c r="C122" s="12"/>
      <c r="D122" s="12"/>
      <c r="E122" s="23"/>
      <c r="F122" s="29"/>
    </row>
    <row r="123">
      <c r="A123" s="34"/>
      <c r="B123" s="18"/>
      <c r="C123" s="12"/>
      <c r="D123" s="12"/>
      <c r="E123" s="23"/>
      <c r="F123" s="29"/>
    </row>
    <row r="124">
      <c r="A124" s="36" t="s">
        <v>134</v>
      </c>
      <c r="B124" s="16" t="s">
        <v>135</v>
      </c>
      <c r="C124" s="12"/>
      <c r="D124" s="12"/>
      <c r="E124" s="75">
        <v>13000.0</v>
      </c>
      <c r="F124" s="29"/>
    </row>
    <row r="125">
      <c r="A125" s="34"/>
      <c r="B125" s="18"/>
      <c r="C125" s="12"/>
      <c r="D125" s="12"/>
      <c r="E125" s="35"/>
      <c r="F125" s="29"/>
    </row>
    <row r="126">
      <c r="A126" s="34"/>
      <c r="B126" s="18"/>
      <c r="C126" s="12"/>
      <c r="D126" s="12"/>
      <c r="E126" s="35"/>
      <c r="F126" s="29"/>
    </row>
    <row r="127">
      <c r="A127" s="36" t="s">
        <v>136</v>
      </c>
      <c r="B127" s="11" t="s">
        <v>136</v>
      </c>
      <c r="C127" s="12"/>
      <c r="D127" s="12"/>
      <c r="E127" s="76">
        <v>35000.0</v>
      </c>
      <c r="F127" s="29"/>
    </row>
    <row r="128">
      <c r="A128" s="34"/>
      <c r="B128" s="11" t="s">
        <v>137</v>
      </c>
      <c r="C128" s="33" t="str">
        <f>15+16+6</f>
        <v>37</v>
      </c>
      <c r="D128" s="14">
        <v>17.5</v>
      </c>
      <c r="E128" s="35" t="str">
        <f>C128*D128</f>
        <v>648</v>
      </c>
      <c r="F128" s="29"/>
    </row>
    <row r="129">
      <c r="A129" s="34"/>
      <c r="B129" s="30"/>
      <c r="F129" s="29"/>
    </row>
    <row r="130">
      <c r="A130" s="34"/>
      <c r="B130" s="30"/>
      <c r="F130" s="29"/>
    </row>
    <row r="131">
      <c r="A131" s="36" t="s">
        <v>138</v>
      </c>
      <c r="B131" s="16" t="s">
        <v>139</v>
      </c>
      <c r="C131" s="12"/>
      <c r="D131" s="12"/>
      <c r="E131" s="77">
        <v>2118.0</v>
      </c>
      <c r="F131" s="71" t="s">
        <v>140</v>
      </c>
    </row>
    <row r="132">
      <c r="A132" s="34" t="str">
        <f>SUM(E131:E140)</f>
        <v>39,909.00</v>
      </c>
      <c r="B132" s="16" t="s">
        <v>141</v>
      </c>
      <c r="C132" s="12"/>
      <c r="D132" s="12"/>
      <c r="E132" s="13">
        <v>1249.0</v>
      </c>
      <c r="F132" s="71" t="s">
        <v>142</v>
      </c>
    </row>
    <row r="133">
      <c r="A133" s="34"/>
      <c r="B133" s="26" t="s">
        <v>143</v>
      </c>
      <c r="C133" s="12"/>
      <c r="D133" s="12"/>
      <c r="E133" s="13">
        <v>6250.0</v>
      </c>
      <c r="F133" s="71" t="s">
        <v>144</v>
      </c>
    </row>
    <row r="134">
      <c r="A134" s="34"/>
      <c r="B134" s="16" t="s">
        <v>145</v>
      </c>
      <c r="C134" s="12"/>
      <c r="D134" s="12"/>
      <c r="E134" s="13">
        <v>1500.0</v>
      </c>
      <c r="F134" s="29"/>
    </row>
    <row r="135">
      <c r="A135" s="34"/>
      <c r="B135" s="11" t="s">
        <v>146</v>
      </c>
      <c r="C135" s="12"/>
      <c r="D135" s="12"/>
      <c r="E135" s="78">
        <v>1500.0</v>
      </c>
      <c r="F135" s="29"/>
    </row>
    <row r="136">
      <c r="A136" s="34"/>
      <c r="B136" s="44" t="s">
        <v>147</v>
      </c>
      <c r="C136" s="12"/>
      <c r="D136" s="12"/>
      <c r="E136" s="78">
        <v>2875.0</v>
      </c>
      <c r="F136" s="71" t="s">
        <v>148</v>
      </c>
    </row>
    <row r="137">
      <c r="A137" s="79"/>
      <c r="B137" s="80" t="s">
        <v>149</v>
      </c>
      <c r="C137" s="81"/>
      <c r="D137" s="81"/>
      <c r="E137" s="82">
        <v>9800.0</v>
      </c>
      <c r="F137" s="83" t="s">
        <v>150</v>
      </c>
      <c r="G137" s="58"/>
    </row>
    <row r="138">
      <c r="A138" s="34"/>
      <c r="B138" s="84" t="s">
        <v>151</v>
      </c>
      <c r="C138" s="81"/>
      <c r="D138" s="81"/>
      <c r="E138" s="82">
        <v>7512.0</v>
      </c>
      <c r="F138" s="71" t="s">
        <v>152</v>
      </c>
    </row>
    <row r="139">
      <c r="A139" s="34"/>
      <c r="B139" s="80" t="s">
        <v>153</v>
      </c>
      <c r="C139" s="81"/>
      <c r="D139" s="81"/>
      <c r="E139" s="82">
        <v>5450.0</v>
      </c>
      <c r="F139" s="29"/>
    </row>
    <row r="140">
      <c r="A140" s="34"/>
      <c r="B140" s="44" t="s">
        <v>154</v>
      </c>
      <c r="C140" s="12"/>
      <c r="D140" s="12"/>
      <c r="E140" s="78">
        <v>1655.0</v>
      </c>
      <c r="F140" s="71" t="s">
        <v>155</v>
      </c>
    </row>
    <row r="141">
      <c r="A141" s="34"/>
      <c r="B141" s="30"/>
      <c r="C141" s="12"/>
      <c r="D141" s="12"/>
      <c r="E141" s="35"/>
      <c r="F141" s="29"/>
    </row>
    <row r="142">
      <c r="A142" s="34"/>
      <c r="B142" s="85"/>
      <c r="C142" s="12"/>
      <c r="D142" s="12"/>
      <c r="E142" s="35"/>
      <c r="F142" s="29"/>
    </row>
    <row r="143">
      <c r="A143" s="36" t="s">
        <v>156</v>
      </c>
      <c r="B143" s="86" t="s">
        <v>157</v>
      </c>
      <c r="C143" s="14">
        <v>4.0</v>
      </c>
      <c r="D143" s="14">
        <v>18.0</v>
      </c>
      <c r="E143" s="23" t="str">
        <f>D143*C143</f>
        <v>72</v>
      </c>
      <c r="F143" s="29"/>
    </row>
    <row r="144">
      <c r="A144" s="34" t="str">
        <f>SUM(E143:E155)</f>
        <v>28,547.00</v>
      </c>
      <c r="B144" s="86" t="s">
        <v>158</v>
      </c>
      <c r="C144" s="12"/>
      <c r="D144" s="12"/>
      <c r="E144" s="13">
        <v>28.0</v>
      </c>
      <c r="F144" s="29"/>
    </row>
    <row r="145">
      <c r="A145" s="34"/>
      <c r="B145" s="86" t="s">
        <v>159</v>
      </c>
      <c r="C145" s="12"/>
      <c r="D145" s="12"/>
      <c r="E145" s="13">
        <v>1700.0</v>
      </c>
      <c r="F145" s="71" t="s">
        <v>160</v>
      </c>
    </row>
    <row r="146">
      <c r="A146" s="34"/>
      <c r="B146" s="86" t="s">
        <v>161</v>
      </c>
      <c r="C146" s="14">
        <v>11.0</v>
      </c>
      <c r="D146" s="28">
        <v>852.0</v>
      </c>
      <c r="E146" s="23" t="str">
        <f t="shared" ref="E146:E152" si="11">C146*D146</f>
        <v>9,372</v>
      </c>
      <c r="F146" s="71" t="s">
        <v>162</v>
      </c>
    </row>
    <row r="147">
      <c r="A147" s="34"/>
      <c r="B147" s="86" t="s">
        <v>163</v>
      </c>
      <c r="C147" s="14">
        <v>3.0</v>
      </c>
      <c r="D147" s="28">
        <v>694.0</v>
      </c>
      <c r="E147" s="23" t="str">
        <f t="shared" si="11"/>
        <v>2,082</v>
      </c>
      <c r="F147" s="71" t="s">
        <v>164</v>
      </c>
    </row>
    <row r="148">
      <c r="A148" s="34"/>
      <c r="B148" s="86" t="s">
        <v>165</v>
      </c>
      <c r="C148" s="14">
        <v>10.0</v>
      </c>
      <c r="D148" s="28">
        <v>596.0</v>
      </c>
      <c r="E148" s="23" t="str">
        <f t="shared" si="11"/>
        <v>5,960</v>
      </c>
      <c r="F148" s="71" t="s">
        <v>166</v>
      </c>
    </row>
    <row r="149">
      <c r="A149" s="34"/>
      <c r="B149" s="86" t="s">
        <v>167</v>
      </c>
      <c r="C149" s="14">
        <v>4.0</v>
      </c>
      <c r="D149" s="28">
        <v>596.0</v>
      </c>
      <c r="E149" s="23" t="str">
        <f t="shared" si="11"/>
        <v>2,384</v>
      </c>
      <c r="F149" s="71" t="s">
        <v>168</v>
      </c>
    </row>
    <row r="150">
      <c r="A150" s="34"/>
      <c r="B150" s="86" t="s">
        <v>169</v>
      </c>
      <c r="C150" s="14">
        <v>15.0</v>
      </c>
      <c r="D150" s="14">
        <v>397.0</v>
      </c>
      <c r="E150" s="23" t="str">
        <f t="shared" si="11"/>
        <v>5,955</v>
      </c>
      <c r="F150" s="71" t="s">
        <v>170</v>
      </c>
    </row>
    <row r="151">
      <c r="A151" s="34"/>
      <c r="B151" s="86" t="s">
        <v>171</v>
      </c>
      <c r="C151" s="28">
        <v>2.0</v>
      </c>
      <c r="D151" s="14">
        <v>147.0</v>
      </c>
      <c r="E151" s="23" t="str">
        <f t="shared" si="11"/>
        <v>294</v>
      </c>
      <c r="F151" s="29"/>
    </row>
    <row r="152">
      <c r="A152" s="34"/>
      <c r="B152" s="86" t="s">
        <v>172</v>
      </c>
      <c r="C152" s="14">
        <v>2.0</v>
      </c>
      <c r="D152" s="14">
        <v>147.0</v>
      </c>
      <c r="E152" s="23" t="str">
        <f t="shared" si="11"/>
        <v>294</v>
      </c>
      <c r="F152" s="29"/>
    </row>
    <row r="153">
      <c r="A153" s="34"/>
      <c r="B153" s="86" t="s">
        <v>173</v>
      </c>
      <c r="C153" s="12"/>
      <c r="D153" s="12"/>
      <c r="E153" s="13">
        <v>171.0</v>
      </c>
      <c r="F153" s="29"/>
    </row>
    <row r="154">
      <c r="A154" s="34"/>
      <c r="B154" s="86" t="s">
        <v>174</v>
      </c>
      <c r="C154" s="12"/>
      <c r="D154" s="12"/>
      <c r="E154" s="13">
        <v>147.0</v>
      </c>
      <c r="F154" s="29"/>
    </row>
    <row r="155">
      <c r="A155" s="34"/>
      <c r="B155" s="86" t="s">
        <v>175</v>
      </c>
      <c r="C155" s="12"/>
      <c r="D155" s="12"/>
      <c r="E155" s="13">
        <v>88.0</v>
      </c>
      <c r="F155" s="29"/>
    </row>
    <row r="156">
      <c r="A156" s="34"/>
      <c r="B156" s="85"/>
      <c r="F156" s="29"/>
    </row>
    <row r="157">
      <c r="A157" s="34"/>
      <c r="B157" s="87"/>
      <c r="C157" s="12"/>
      <c r="D157" s="12"/>
      <c r="E157" s="23"/>
      <c r="F157" s="29"/>
    </row>
    <row r="158">
      <c r="A158" s="36" t="s">
        <v>176</v>
      </c>
      <c r="B158" s="88" t="s">
        <v>177</v>
      </c>
      <c r="C158" s="81"/>
      <c r="D158" s="81"/>
      <c r="E158" s="89">
        <v>2000.0</v>
      </c>
      <c r="F158" s="29"/>
    </row>
    <row r="159">
      <c r="A159" s="34" t="str">
        <f>SUM(E158:E172)</f>
        <v>18,089.00</v>
      </c>
      <c r="B159" s="90" t="s">
        <v>178</v>
      </c>
      <c r="C159" s="81"/>
      <c r="D159" s="81"/>
      <c r="E159" s="89">
        <v>640.0</v>
      </c>
      <c r="F159" s="71" t="s">
        <v>179</v>
      </c>
    </row>
    <row r="160">
      <c r="A160" s="34"/>
      <c r="B160" s="90" t="s">
        <v>180</v>
      </c>
      <c r="C160" s="81"/>
      <c r="D160" s="81"/>
      <c r="E160" s="89">
        <v>1100.0</v>
      </c>
      <c r="F160" s="71" t="s">
        <v>181</v>
      </c>
    </row>
    <row r="161">
      <c r="A161" s="34"/>
      <c r="B161" s="90" t="s">
        <v>182</v>
      </c>
      <c r="C161" s="81"/>
      <c r="D161" s="81"/>
      <c r="E161" s="89">
        <v>1500.0</v>
      </c>
      <c r="F161" s="46"/>
    </row>
    <row r="162">
      <c r="A162" s="34"/>
      <c r="B162" s="90" t="s">
        <v>183</v>
      </c>
      <c r="C162" s="81"/>
      <c r="D162" s="81"/>
      <c r="E162" s="89">
        <v>2613.0</v>
      </c>
      <c r="F162" s="71" t="s">
        <v>184</v>
      </c>
    </row>
    <row r="163">
      <c r="A163" s="34"/>
      <c r="B163" s="86" t="s">
        <v>185</v>
      </c>
      <c r="C163" s="14">
        <v>6.0</v>
      </c>
      <c r="D163" s="14">
        <v>38.0</v>
      </c>
      <c r="E163" s="23" t="str">
        <f>D163*C163</f>
        <v>228</v>
      </c>
      <c r="F163" s="29"/>
    </row>
    <row r="164">
      <c r="A164" s="34"/>
      <c r="B164" s="86" t="s">
        <v>186</v>
      </c>
      <c r="C164" s="14">
        <v>5.0</v>
      </c>
      <c r="D164" s="14">
        <v>21.0</v>
      </c>
      <c r="E164" s="23" t="str">
        <f t="shared" ref="E164:E166" si="12">C164*D164</f>
        <v>105</v>
      </c>
      <c r="F164" s="29"/>
    </row>
    <row r="165">
      <c r="A165" s="34"/>
      <c r="B165" s="86" t="s">
        <v>187</v>
      </c>
      <c r="C165" s="14">
        <v>3.0</v>
      </c>
      <c r="D165" s="14">
        <v>195.0</v>
      </c>
      <c r="E165" s="23" t="str">
        <f t="shared" si="12"/>
        <v>585</v>
      </c>
      <c r="F165" s="29"/>
    </row>
    <row r="166">
      <c r="A166" s="34"/>
      <c r="B166" s="86" t="s">
        <v>188</v>
      </c>
      <c r="C166" s="14">
        <v>3.0</v>
      </c>
      <c r="D166" s="14">
        <v>165.0</v>
      </c>
      <c r="E166" s="23" t="str">
        <f t="shared" si="12"/>
        <v>495</v>
      </c>
      <c r="F166" s="29"/>
    </row>
    <row r="167">
      <c r="A167" s="34"/>
      <c r="B167" s="86" t="s">
        <v>189</v>
      </c>
      <c r="C167" s="14">
        <v>3.0</v>
      </c>
      <c r="D167" s="14">
        <v>298.0</v>
      </c>
      <c r="E167" s="23" t="str">
        <f t="shared" ref="E167:E168" si="13">D167*C167</f>
        <v>894</v>
      </c>
      <c r="F167" s="29"/>
    </row>
    <row r="168">
      <c r="A168" s="34"/>
      <c r="B168" s="86" t="s">
        <v>190</v>
      </c>
      <c r="C168" s="14">
        <v>8.0</v>
      </c>
      <c r="D168" s="14">
        <v>298.0</v>
      </c>
      <c r="E168" s="23" t="str">
        <f t="shared" si="13"/>
        <v>2,384</v>
      </c>
      <c r="F168" s="29"/>
    </row>
    <row r="169">
      <c r="A169" s="34"/>
      <c r="B169" s="86" t="s">
        <v>191</v>
      </c>
      <c r="C169" s="33" t="str">
        <f>8+5</f>
        <v>13</v>
      </c>
      <c r="D169" s="14">
        <v>115.0</v>
      </c>
      <c r="E169" s="23" t="str">
        <f t="shared" ref="E169:E171" si="14">C169*D169</f>
        <v>1,495</v>
      </c>
      <c r="F169" s="29"/>
    </row>
    <row r="170">
      <c r="A170" s="34"/>
      <c r="B170" s="86" t="s">
        <v>192</v>
      </c>
      <c r="C170" s="33" t="str">
        <f>5+7</f>
        <v>12</v>
      </c>
      <c r="D170" s="14">
        <v>115.0</v>
      </c>
      <c r="E170" s="23" t="str">
        <f t="shared" si="14"/>
        <v>1,380</v>
      </c>
      <c r="F170" s="29"/>
    </row>
    <row r="171">
      <c r="A171" s="34"/>
      <c r="B171" s="86" t="s">
        <v>193</v>
      </c>
      <c r="C171" s="14">
        <v>15.0</v>
      </c>
      <c r="D171" s="14">
        <v>98.0</v>
      </c>
      <c r="E171" s="23" t="str">
        <f t="shared" si="14"/>
        <v>1,470</v>
      </c>
      <c r="F171" s="29"/>
    </row>
    <row r="172">
      <c r="A172" s="34"/>
      <c r="B172" s="86" t="s">
        <v>194</v>
      </c>
      <c r="C172" s="12"/>
      <c r="D172" s="12"/>
      <c r="E172" s="13">
        <v>1200.0</v>
      </c>
      <c r="F172" s="29"/>
    </row>
    <row r="173">
      <c r="A173" s="34"/>
      <c r="B173" s="87"/>
      <c r="C173" s="12"/>
      <c r="D173" s="12"/>
      <c r="E173" s="23"/>
      <c r="F173" s="29"/>
    </row>
    <row r="174">
      <c r="A174" s="34"/>
      <c r="B174" s="87"/>
      <c r="C174" s="12"/>
      <c r="D174" s="12"/>
      <c r="E174" s="23"/>
      <c r="F174" s="29"/>
    </row>
    <row r="175">
      <c r="A175" s="36" t="s">
        <v>195</v>
      </c>
      <c r="B175" s="91" t="s">
        <v>196</v>
      </c>
      <c r="C175" s="14">
        <v>23.0</v>
      </c>
      <c r="D175" s="28">
        <v>900.0</v>
      </c>
      <c r="E175" s="23" t="str">
        <f t="shared" ref="E175:E176" si="15">C175*D175</f>
        <v>20,700</v>
      </c>
      <c r="F175" s="71" t="s">
        <v>197</v>
      </c>
    </row>
    <row r="176">
      <c r="A176" s="34" t="str">
        <f>SUM(E175:E189)</f>
        <v>25,336.00</v>
      </c>
      <c r="B176" s="86" t="s">
        <v>198</v>
      </c>
      <c r="C176" s="14">
        <v>3.0</v>
      </c>
      <c r="D176" s="14">
        <v>174.0</v>
      </c>
      <c r="E176" s="23" t="str">
        <f t="shared" si="15"/>
        <v>522</v>
      </c>
      <c r="F176" s="29"/>
    </row>
    <row r="177">
      <c r="A177" s="34"/>
      <c r="B177" s="86" t="s">
        <v>199</v>
      </c>
      <c r="C177" s="14">
        <v>18.0</v>
      </c>
      <c r="D177" s="28">
        <v>120.0</v>
      </c>
      <c r="E177" s="23" t="str">
        <f> C177 * D177</f>
        <v>2,160</v>
      </c>
      <c r="F177" s="29"/>
    </row>
    <row r="178">
      <c r="A178" s="34"/>
      <c r="B178" s="86" t="s">
        <v>200</v>
      </c>
      <c r="C178" s="14">
        <v>2.0</v>
      </c>
      <c r="D178" s="14">
        <v>70.0</v>
      </c>
      <c r="E178" s="23" t="str">
        <f t="shared" ref="E178:E179" si="16">D178*C178</f>
        <v>140</v>
      </c>
      <c r="F178" s="29"/>
    </row>
    <row r="179">
      <c r="A179" s="34"/>
      <c r="B179" s="86" t="s">
        <v>201</v>
      </c>
      <c r="C179" s="14">
        <v>2.0</v>
      </c>
      <c r="D179" s="14">
        <v>99.0</v>
      </c>
      <c r="E179" s="23" t="str">
        <f t="shared" si="16"/>
        <v>198</v>
      </c>
      <c r="F179" s="29"/>
    </row>
    <row r="180">
      <c r="A180" s="34"/>
      <c r="B180" s="86" t="s">
        <v>202</v>
      </c>
      <c r="C180" s="14">
        <v>5.0</v>
      </c>
      <c r="D180" s="14">
        <v>60.0</v>
      </c>
      <c r="E180" s="23" t="str">
        <f t="shared" ref="E180:E183" si="17">C180*D180</f>
        <v>300</v>
      </c>
      <c r="F180" s="29"/>
    </row>
    <row r="181">
      <c r="A181" s="34"/>
      <c r="B181" s="86" t="s">
        <v>203</v>
      </c>
      <c r="C181" s="14">
        <v>5.0</v>
      </c>
      <c r="D181" s="14">
        <v>40.0</v>
      </c>
      <c r="E181" s="23" t="str">
        <f t="shared" si="17"/>
        <v>200</v>
      </c>
      <c r="F181" s="29"/>
    </row>
    <row r="182">
      <c r="A182" s="34"/>
      <c r="B182" s="86" t="s">
        <v>204</v>
      </c>
      <c r="C182" s="14">
        <v>9.0</v>
      </c>
      <c r="D182" s="14">
        <v>30.0</v>
      </c>
      <c r="E182" s="23" t="str">
        <f t="shared" si="17"/>
        <v>270</v>
      </c>
      <c r="F182" s="29"/>
    </row>
    <row r="183">
      <c r="A183" s="34"/>
      <c r="B183" s="86" t="s">
        <v>205</v>
      </c>
      <c r="C183" s="14">
        <v>21.0</v>
      </c>
      <c r="D183" s="14">
        <v>30.0</v>
      </c>
      <c r="E183" s="23" t="str">
        <f t="shared" si="17"/>
        <v>630</v>
      </c>
      <c r="F183" s="29"/>
    </row>
    <row r="184">
      <c r="A184" s="34"/>
      <c r="B184" s="86" t="s">
        <v>206</v>
      </c>
      <c r="C184" s="14">
        <v>2.0</v>
      </c>
      <c r="D184" s="14">
        <v>68.0</v>
      </c>
      <c r="E184" s="23" t="str">
        <f> C184*D184</f>
        <v>136</v>
      </c>
      <c r="F184" s="29"/>
    </row>
    <row r="185">
      <c r="A185" s="34"/>
      <c r="B185" s="86" t="s">
        <v>207</v>
      </c>
      <c r="C185" s="14">
        <v>2.0</v>
      </c>
      <c r="D185" s="14">
        <v>40.0</v>
      </c>
      <c r="E185" s="23" t="str">
        <f> C185 * D185</f>
        <v>80</v>
      </c>
      <c r="F185" s="29"/>
    </row>
    <row r="186">
      <c r="A186" s="34"/>
      <c r="B186" s="85"/>
      <c r="F186" s="29"/>
    </row>
    <row r="187">
      <c r="A187" s="34"/>
      <c r="B187" s="85"/>
      <c r="F187" s="29"/>
    </row>
    <row r="188">
      <c r="A188" s="34"/>
      <c r="B188" s="85"/>
      <c r="F188" s="29"/>
    </row>
    <row r="189">
      <c r="A189" s="34"/>
      <c r="B189" s="85"/>
      <c r="F189" s="29"/>
    </row>
    <row r="190">
      <c r="A190" s="34"/>
      <c r="B190" s="87"/>
      <c r="C190" s="12"/>
      <c r="D190" s="12"/>
      <c r="E190" s="23"/>
      <c r="F190" s="29"/>
    </row>
    <row r="191">
      <c r="A191" s="34"/>
      <c r="B191" s="87"/>
      <c r="C191" s="12"/>
      <c r="D191" s="12"/>
      <c r="E191" s="23"/>
      <c r="F191" s="29"/>
    </row>
    <row r="192">
      <c r="A192" s="36" t="s">
        <v>208</v>
      </c>
      <c r="B192" s="86" t="s">
        <v>209</v>
      </c>
      <c r="C192" s="14">
        <v>12.0</v>
      </c>
      <c r="D192" s="14">
        <v>37.0</v>
      </c>
      <c r="E192" s="23" t="str">
        <f>D192*C192</f>
        <v>444</v>
      </c>
      <c r="F192" s="29"/>
    </row>
    <row r="193">
      <c r="A193" s="34" t="str">
        <f>SUM(E192:E198)</f>
        <v>7,709.00</v>
      </c>
      <c r="B193" s="86" t="s">
        <v>210</v>
      </c>
      <c r="C193" s="14">
        <v>6.0</v>
      </c>
      <c r="D193" s="14">
        <v>21.0</v>
      </c>
      <c r="E193" s="23" t="str">
        <f t="shared" ref="E193:E198" si="18">C193*D193</f>
        <v>126</v>
      </c>
      <c r="F193" s="29"/>
    </row>
    <row r="194">
      <c r="A194" s="34"/>
      <c r="B194" s="86" t="s">
        <v>211</v>
      </c>
      <c r="C194" s="14">
        <v>4.0</v>
      </c>
      <c r="D194" s="14">
        <v>298.0</v>
      </c>
      <c r="E194" s="23" t="str">
        <f t="shared" si="18"/>
        <v>1,192</v>
      </c>
      <c r="F194" s="29"/>
    </row>
    <row r="195">
      <c r="A195" s="34"/>
      <c r="B195" s="91" t="s">
        <v>212</v>
      </c>
      <c r="C195" s="28">
        <v>3.0</v>
      </c>
      <c r="D195" s="28">
        <v>722.0</v>
      </c>
      <c r="E195" s="23" t="str">
        <f t="shared" si="18"/>
        <v>2,166</v>
      </c>
      <c r="F195" s="29"/>
    </row>
    <row r="196">
      <c r="A196" s="34"/>
      <c r="B196" s="86" t="s">
        <v>213</v>
      </c>
      <c r="C196" s="14">
        <v>3.0</v>
      </c>
      <c r="D196" s="14">
        <v>329.0</v>
      </c>
      <c r="E196" s="23" t="str">
        <f t="shared" si="18"/>
        <v>987</v>
      </c>
      <c r="F196" s="29"/>
    </row>
    <row r="197">
      <c r="A197" s="34"/>
      <c r="B197" s="86" t="s">
        <v>214</v>
      </c>
      <c r="C197" s="14">
        <v>11.0</v>
      </c>
      <c r="D197" s="14">
        <v>239.0</v>
      </c>
      <c r="E197" s="23" t="str">
        <f t="shared" si="18"/>
        <v>2,629</v>
      </c>
      <c r="F197" s="29"/>
    </row>
    <row r="198">
      <c r="A198" s="34"/>
      <c r="B198" s="86" t="s">
        <v>215</v>
      </c>
      <c r="C198" s="14">
        <v>3.0</v>
      </c>
      <c r="D198" s="14">
        <v>55.0</v>
      </c>
      <c r="E198" s="23" t="str">
        <f t="shared" si="18"/>
        <v>165</v>
      </c>
      <c r="F198" s="29"/>
    </row>
    <row r="199">
      <c r="A199" s="34"/>
      <c r="B199" s="87"/>
      <c r="C199" s="12"/>
      <c r="D199" s="12"/>
      <c r="E199" s="23"/>
      <c r="F199" s="29"/>
    </row>
    <row r="200">
      <c r="A200" s="34"/>
      <c r="B200" s="87"/>
      <c r="C200" s="12"/>
      <c r="D200" s="12"/>
      <c r="E200" s="23"/>
      <c r="F200" s="29"/>
    </row>
    <row r="201">
      <c r="A201" s="34"/>
      <c r="B201" s="87"/>
      <c r="C201" s="12"/>
      <c r="D201" s="12"/>
      <c r="E201" s="23"/>
      <c r="F201" s="29"/>
    </row>
    <row r="202">
      <c r="A202" s="36" t="s">
        <v>216</v>
      </c>
      <c r="B202" s="91" t="s">
        <v>217</v>
      </c>
      <c r="C202" s="14">
        <v>4.0</v>
      </c>
      <c r="D202" s="14">
        <v>1500.0</v>
      </c>
      <c r="E202" s="23" t="str">
        <f t="shared" ref="E202:E205" si="19">C202*D202</f>
        <v>6,000</v>
      </c>
      <c r="F202" s="29"/>
    </row>
    <row r="203">
      <c r="A203" s="34" t="str">
        <f>SUM(E202:E206)</f>
        <v>20,280.00</v>
      </c>
      <c r="B203" s="91" t="s">
        <v>218</v>
      </c>
      <c r="C203" s="14">
        <v>5.0</v>
      </c>
      <c r="D203" s="14">
        <v>1500.0</v>
      </c>
      <c r="E203" s="23" t="str">
        <f t="shared" si="19"/>
        <v>7,500</v>
      </c>
      <c r="F203" s="29"/>
    </row>
    <row r="204">
      <c r="A204" s="34"/>
      <c r="B204" s="91" t="s">
        <v>219</v>
      </c>
      <c r="C204" s="14">
        <v>4.0</v>
      </c>
      <c r="D204" s="28">
        <v>1500.0</v>
      </c>
      <c r="E204" s="23" t="str">
        <f t="shared" si="19"/>
        <v>6,000</v>
      </c>
      <c r="F204" s="29"/>
    </row>
    <row r="205">
      <c r="A205" s="34"/>
      <c r="B205" s="91" t="s">
        <v>220</v>
      </c>
      <c r="C205" s="14">
        <v>4.0</v>
      </c>
      <c r="D205" s="28">
        <v>195.0</v>
      </c>
      <c r="E205" s="23" t="str">
        <f t="shared" si="19"/>
        <v>780</v>
      </c>
      <c r="F205" s="29"/>
    </row>
    <row r="206">
      <c r="A206" s="34"/>
      <c r="B206" s="85"/>
      <c r="F206" s="29"/>
    </row>
    <row r="207">
      <c r="A207" s="34"/>
      <c r="B207" s="87"/>
      <c r="C207" s="12"/>
      <c r="D207" s="12"/>
      <c r="E207" s="23"/>
      <c r="F207" s="29"/>
    </row>
    <row r="208">
      <c r="A208" s="34"/>
      <c r="B208" s="30"/>
      <c r="F208" s="29"/>
    </row>
    <row r="209">
      <c r="A209" s="36" t="s">
        <v>221</v>
      </c>
      <c r="B209" s="90" t="s">
        <v>222</v>
      </c>
      <c r="C209" s="81"/>
      <c r="D209" s="81"/>
      <c r="E209" s="89">
        <v>15000.0</v>
      </c>
      <c r="F209" s="29"/>
    </row>
    <row r="210">
      <c r="A210" s="34" t="str">
        <f>SUM(E209:E214)</f>
        <v>51,600.00</v>
      </c>
      <c r="B210" s="90" t="s">
        <v>223</v>
      </c>
      <c r="C210" s="81"/>
      <c r="D210" s="81"/>
      <c r="E210" s="89">
        <v>16000.0</v>
      </c>
      <c r="F210" s="29"/>
    </row>
    <row r="211">
      <c r="A211" s="92"/>
      <c r="B211" s="90" t="s">
        <v>224</v>
      </c>
      <c r="C211" s="81"/>
      <c r="D211" s="81"/>
      <c r="E211" s="89">
        <v>12000.0</v>
      </c>
      <c r="F211" s="29"/>
    </row>
    <row r="212">
      <c r="A212" s="34"/>
      <c r="B212" s="90" t="s">
        <v>225</v>
      </c>
      <c r="C212" s="81"/>
      <c r="D212" s="81"/>
      <c r="E212" s="89">
        <v>8000.0</v>
      </c>
      <c r="F212" s="29"/>
    </row>
    <row r="213">
      <c r="A213" s="34"/>
      <c r="B213" s="67" t="s">
        <v>226</v>
      </c>
      <c r="C213" s="68"/>
      <c r="D213" s="68"/>
      <c r="E213" s="69">
        <v>600.0</v>
      </c>
      <c r="F213" s="29"/>
    </row>
    <row r="214">
      <c r="A214" s="34"/>
      <c r="F214" s="29"/>
    </row>
    <row r="215">
      <c r="A215" s="34"/>
      <c r="B215" s="18"/>
      <c r="C215" s="12"/>
      <c r="D215" s="12"/>
      <c r="E215" s="23"/>
      <c r="F215" s="29"/>
    </row>
    <row r="216">
      <c r="A216" s="34"/>
      <c r="B216" s="18"/>
      <c r="C216" s="12"/>
      <c r="D216" s="12"/>
      <c r="E216" s="23"/>
      <c r="F216" s="29"/>
    </row>
    <row r="217">
      <c r="A217" s="36" t="s">
        <v>227</v>
      </c>
      <c r="B217" s="91" t="s">
        <v>228</v>
      </c>
      <c r="C217" s="28">
        <v>1.0</v>
      </c>
      <c r="D217" s="28">
        <v>1500.0</v>
      </c>
      <c r="E217" s="35" t="str">
        <f t="shared" ref="E217:E224" si="20">C217*D217</f>
        <v>1,500</v>
      </c>
      <c r="F217" s="29"/>
    </row>
    <row r="218">
      <c r="A218" s="34" t="str">
        <f>SUM(E217:E224)</f>
        <v>4,671.00</v>
      </c>
      <c r="B218" s="91" t="s">
        <v>229</v>
      </c>
      <c r="C218" s="28">
        <v>1.0</v>
      </c>
      <c r="D218" s="28">
        <v>1500.0</v>
      </c>
      <c r="E218" s="35" t="str">
        <f t="shared" si="20"/>
        <v>1,500</v>
      </c>
      <c r="F218" s="29"/>
    </row>
    <row r="219">
      <c r="A219" s="34"/>
      <c r="B219" s="86" t="s">
        <v>230</v>
      </c>
      <c r="C219" s="14">
        <v>3.0</v>
      </c>
      <c r="D219" s="14">
        <v>207.0</v>
      </c>
      <c r="E219" s="35" t="str">
        <f t="shared" si="20"/>
        <v>621</v>
      </c>
      <c r="F219" s="29"/>
    </row>
    <row r="220">
      <c r="A220" s="34"/>
      <c r="B220" s="86" t="s">
        <v>231</v>
      </c>
      <c r="C220" s="28">
        <v>1.0</v>
      </c>
      <c r="D220" s="28">
        <v>121.0</v>
      </c>
      <c r="E220" s="35" t="str">
        <f t="shared" si="20"/>
        <v>121</v>
      </c>
      <c r="F220" s="29"/>
    </row>
    <row r="221">
      <c r="A221" s="34"/>
      <c r="B221" s="86" t="s">
        <v>232</v>
      </c>
      <c r="C221" s="14">
        <v>2.0</v>
      </c>
      <c r="D221" s="14">
        <v>69.0</v>
      </c>
      <c r="E221" s="35" t="str">
        <f t="shared" si="20"/>
        <v>138</v>
      </c>
      <c r="F221" s="29"/>
    </row>
    <row r="222">
      <c r="A222" s="34"/>
      <c r="B222" s="86" t="s">
        <v>233</v>
      </c>
      <c r="C222" s="28">
        <v>1.0</v>
      </c>
      <c r="D222" s="28">
        <v>9.0</v>
      </c>
      <c r="E222" s="35" t="str">
        <f t="shared" si="20"/>
        <v>9</v>
      </c>
      <c r="F222" s="29"/>
    </row>
    <row r="223">
      <c r="A223" s="34"/>
      <c r="B223" s="86" t="s">
        <v>234</v>
      </c>
      <c r="C223" s="14">
        <v>6.0</v>
      </c>
      <c r="D223" s="14">
        <v>45.0</v>
      </c>
      <c r="E223" s="35" t="str">
        <f t="shared" si="20"/>
        <v>270</v>
      </c>
      <c r="F223" s="29"/>
    </row>
    <row r="224">
      <c r="A224" s="34"/>
      <c r="B224" s="86" t="s">
        <v>235</v>
      </c>
      <c r="C224" s="14">
        <v>4.0</v>
      </c>
      <c r="D224" s="14">
        <v>128.0</v>
      </c>
      <c r="E224" s="35" t="str">
        <f t="shared" si="20"/>
        <v>512</v>
      </c>
      <c r="F224" s="29"/>
    </row>
    <row r="225">
      <c r="A225" s="34"/>
      <c r="B225" s="87"/>
      <c r="C225" s="12"/>
      <c r="D225" s="12"/>
      <c r="E225" s="35"/>
      <c r="F225" s="29"/>
    </row>
    <row r="226">
      <c r="A226" s="34"/>
      <c r="B226" s="87"/>
      <c r="C226" s="12"/>
      <c r="D226" s="12"/>
      <c r="E226" s="23"/>
      <c r="F226" s="29"/>
    </row>
    <row r="227">
      <c r="A227" s="36" t="s">
        <v>236</v>
      </c>
      <c r="B227" s="86" t="s">
        <v>237</v>
      </c>
      <c r="C227" s="14">
        <v>1.0</v>
      </c>
      <c r="D227" s="28">
        <v>3759.0</v>
      </c>
      <c r="E227" s="23" t="str">
        <f t="shared" ref="E227:E234" si="21">C227* D227</f>
        <v>3,759</v>
      </c>
      <c r="F227" s="71" t="s">
        <v>238</v>
      </c>
    </row>
    <row r="228">
      <c r="A228" s="34" t="str">
        <f>SUM(E227:E234)</f>
        <v>22,533.00</v>
      </c>
      <c r="B228" s="86" t="s">
        <v>239</v>
      </c>
      <c r="C228" s="14">
        <v>2.0</v>
      </c>
      <c r="D228" s="28">
        <v>3759.0</v>
      </c>
      <c r="E228" s="23" t="str">
        <f t="shared" si="21"/>
        <v>7,518</v>
      </c>
      <c r="F228" s="71" t="s">
        <v>238</v>
      </c>
    </row>
    <row r="229">
      <c r="A229" s="34"/>
      <c r="B229" s="86" t="s">
        <v>240</v>
      </c>
      <c r="C229" s="14">
        <v>8.0</v>
      </c>
      <c r="D229" s="28">
        <v>450.0</v>
      </c>
      <c r="E229" s="23" t="str">
        <f t="shared" si="21"/>
        <v>3,600</v>
      </c>
      <c r="F229" s="29"/>
    </row>
    <row r="230">
      <c r="A230" s="34"/>
      <c r="B230" s="86" t="s">
        <v>241</v>
      </c>
      <c r="C230" s="14">
        <v>4.0</v>
      </c>
      <c r="D230" s="14">
        <v>103.0</v>
      </c>
      <c r="E230" s="23" t="str">
        <f t="shared" si="21"/>
        <v>412</v>
      </c>
      <c r="F230" s="29"/>
    </row>
    <row r="231">
      <c r="A231" s="34"/>
      <c r="B231" s="86" t="s">
        <v>242</v>
      </c>
      <c r="C231" s="14">
        <v>2.0</v>
      </c>
      <c r="D231" s="14">
        <v>103.0</v>
      </c>
      <c r="E231" s="23" t="str">
        <f t="shared" si="21"/>
        <v>206</v>
      </c>
      <c r="F231" s="29"/>
    </row>
    <row r="232">
      <c r="A232" s="34"/>
      <c r="B232" s="86" t="s">
        <v>243</v>
      </c>
      <c r="C232" s="14">
        <v>3.0</v>
      </c>
      <c r="D232" s="14">
        <v>526.0</v>
      </c>
      <c r="E232" s="23" t="str">
        <f t="shared" si="21"/>
        <v>1,578</v>
      </c>
      <c r="F232" s="29"/>
    </row>
    <row r="233">
      <c r="A233" s="34"/>
      <c r="B233" s="86" t="s">
        <v>244</v>
      </c>
      <c r="C233" s="14">
        <v>15.0</v>
      </c>
      <c r="D233" s="28">
        <v>300.0</v>
      </c>
      <c r="E233" s="23" t="str">
        <f t="shared" si="21"/>
        <v>4,500</v>
      </c>
      <c r="F233" s="29"/>
    </row>
    <row r="234">
      <c r="A234" s="34"/>
      <c r="B234" s="86" t="s">
        <v>245</v>
      </c>
      <c r="C234" s="14">
        <v>3.0</v>
      </c>
      <c r="D234" s="14">
        <v>320.0</v>
      </c>
      <c r="E234" s="23" t="str">
        <f t="shared" si="21"/>
        <v>960</v>
      </c>
      <c r="F234" s="29"/>
    </row>
    <row r="235">
      <c r="A235" s="34"/>
      <c r="B235" s="87"/>
      <c r="C235" s="12"/>
      <c r="D235" s="12"/>
      <c r="E235" s="23"/>
      <c r="F235" s="29"/>
    </row>
    <row r="236">
      <c r="A236" s="34"/>
      <c r="B236" s="87"/>
      <c r="C236" s="12"/>
      <c r="D236" s="12"/>
      <c r="E236" s="23"/>
      <c r="F236" s="29"/>
    </row>
    <row r="237">
      <c r="A237" s="36" t="s">
        <v>246</v>
      </c>
      <c r="B237" s="86" t="s">
        <v>247</v>
      </c>
      <c r="C237" s="28">
        <v>1.0</v>
      </c>
      <c r="D237" s="28">
        <v>58.0</v>
      </c>
      <c r="E237" s="23" t="str">
        <f t="shared" ref="E237:E242" si="22">C237*D237</f>
        <v>58</v>
      </c>
      <c r="F237" s="29"/>
    </row>
    <row r="238">
      <c r="A238" s="34" t="str">
        <f>SUM(E237:E242)</f>
        <v>1,062.00</v>
      </c>
      <c r="B238" s="86" t="s">
        <v>248</v>
      </c>
      <c r="C238" s="28">
        <v>1.0</v>
      </c>
      <c r="D238" s="28">
        <v>38.0</v>
      </c>
      <c r="E238" s="23" t="str">
        <f t="shared" si="22"/>
        <v>38</v>
      </c>
      <c r="F238" s="29"/>
    </row>
    <row r="239">
      <c r="A239" s="34"/>
      <c r="B239" s="86" t="s">
        <v>249</v>
      </c>
      <c r="C239" s="28">
        <v>1.0</v>
      </c>
      <c r="D239" s="28">
        <v>63.0</v>
      </c>
      <c r="E239" s="23" t="str">
        <f t="shared" si="22"/>
        <v>63</v>
      </c>
      <c r="F239" s="29"/>
    </row>
    <row r="240">
      <c r="A240" s="34"/>
      <c r="B240" s="86" t="s">
        <v>250</v>
      </c>
      <c r="C240" s="28">
        <v>1.0</v>
      </c>
      <c r="D240" s="28">
        <v>63.0</v>
      </c>
      <c r="E240" s="23" t="str">
        <f t="shared" si="22"/>
        <v>63</v>
      </c>
      <c r="F240" s="29"/>
    </row>
    <row r="241">
      <c r="A241" s="34"/>
      <c r="B241" s="86" t="s">
        <v>251</v>
      </c>
      <c r="C241" s="14">
        <v>2.0</v>
      </c>
      <c r="D241" s="14">
        <v>78.0</v>
      </c>
      <c r="E241" s="23" t="str">
        <f t="shared" si="22"/>
        <v>156</v>
      </c>
      <c r="F241" s="29"/>
    </row>
    <row r="242">
      <c r="A242" s="34"/>
      <c r="B242" s="86" t="s">
        <v>252</v>
      </c>
      <c r="C242" s="14">
        <v>3.0</v>
      </c>
      <c r="D242" s="14">
        <v>228.0</v>
      </c>
      <c r="E242" s="23" t="str">
        <f t="shared" si="22"/>
        <v>684</v>
      </c>
      <c r="F242" s="29"/>
    </row>
    <row r="243">
      <c r="A243" s="34"/>
      <c r="B243" s="87"/>
      <c r="C243" s="12"/>
      <c r="D243" s="12"/>
      <c r="E243" s="23"/>
      <c r="F243" s="29"/>
    </row>
    <row r="244">
      <c r="A244" s="36" t="s">
        <v>253</v>
      </c>
      <c r="B244" s="86" t="s">
        <v>254</v>
      </c>
      <c r="C244" s="12"/>
      <c r="D244" s="70"/>
      <c r="E244" s="73">
        <v>15000.0</v>
      </c>
      <c r="F244" s="29"/>
    </row>
    <row r="245">
      <c r="A245" s="93" t="str">
        <f>SUM(E244:E262)</f>
        <v>52,682.00</v>
      </c>
      <c r="B245" s="86" t="s">
        <v>255</v>
      </c>
      <c r="C245" s="28">
        <v>7.5</v>
      </c>
      <c r="D245" s="54">
        <v>2100.0</v>
      </c>
      <c r="E245" s="94" t="str">
        <f t="shared" ref="E245:E247" si="23">C245*D245</f>
        <v>15,750</v>
      </c>
      <c r="F245" s="71" t="s">
        <v>256</v>
      </c>
    </row>
    <row r="246">
      <c r="A246" s="34"/>
      <c r="B246" s="86" t="s">
        <v>257</v>
      </c>
      <c r="C246" s="65">
        <v>2.0</v>
      </c>
      <c r="D246" s="53">
        <v>3100.0</v>
      </c>
      <c r="E246" s="94" t="str">
        <f t="shared" si="23"/>
        <v>6,200</v>
      </c>
      <c r="F246" s="71" t="s">
        <v>258</v>
      </c>
    </row>
    <row r="247">
      <c r="A247" s="34"/>
      <c r="B247" s="86" t="s">
        <v>259</v>
      </c>
      <c r="C247" s="14">
        <v>3.0</v>
      </c>
      <c r="D247" s="54">
        <v>1273.0</v>
      </c>
      <c r="E247" s="94" t="str">
        <f t="shared" si="23"/>
        <v>3,819</v>
      </c>
      <c r="F247" s="71" t="s">
        <v>260</v>
      </c>
    </row>
    <row r="248">
      <c r="A248" s="34"/>
      <c r="B248" s="11" t="s">
        <v>261</v>
      </c>
      <c r="C248" s="12"/>
      <c r="D248" s="12"/>
      <c r="E248" s="13">
        <v>3800.0</v>
      </c>
      <c r="F248" s="71" t="s">
        <v>262</v>
      </c>
    </row>
    <row r="249">
      <c r="A249" s="34"/>
      <c r="B249" s="91" t="s">
        <v>263</v>
      </c>
      <c r="C249" s="28">
        <v>1.0</v>
      </c>
      <c r="D249" s="54">
        <v>3500.0</v>
      </c>
      <c r="E249" s="94" t="str">
        <f t="shared" ref="E249:E262" si="24">C249*D249</f>
        <v>3,500</v>
      </c>
      <c r="F249" s="29"/>
    </row>
    <row r="250">
      <c r="A250" s="34"/>
      <c r="B250" s="57" t="s">
        <v>264</v>
      </c>
      <c r="C250" s="49">
        <v>1.0</v>
      </c>
      <c r="D250" s="95">
        <v>2000.0</v>
      </c>
      <c r="E250" s="94" t="str">
        <f t="shared" si="24"/>
        <v>2,000</v>
      </c>
      <c r="F250" s="71" t="s">
        <v>265</v>
      </c>
    </row>
    <row r="251">
      <c r="A251" s="34"/>
      <c r="B251" s="86" t="s">
        <v>266</v>
      </c>
      <c r="C251" s="28">
        <v>1.0</v>
      </c>
      <c r="D251" s="54">
        <v>135.0</v>
      </c>
      <c r="E251" s="94" t="str">
        <f t="shared" si="24"/>
        <v>135</v>
      </c>
      <c r="F251" s="29"/>
    </row>
    <row r="252">
      <c r="A252" s="34"/>
      <c r="B252" s="52" t="s">
        <v>267</v>
      </c>
      <c r="C252" s="48">
        <v>2.0</v>
      </c>
      <c r="D252" s="96">
        <v>88.0</v>
      </c>
      <c r="E252" s="94" t="str">
        <f t="shared" si="24"/>
        <v>176</v>
      </c>
      <c r="F252" s="29"/>
    </row>
    <row r="253">
      <c r="A253" s="34"/>
      <c r="B253" s="86" t="s">
        <v>268</v>
      </c>
      <c r="C253" s="28">
        <v>1.0</v>
      </c>
      <c r="D253" s="73">
        <v>169.0</v>
      </c>
      <c r="E253" s="94" t="str">
        <f t="shared" si="24"/>
        <v>169</v>
      </c>
      <c r="F253" s="29"/>
    </row>
    <row r="254">
      <c r="A254" s="34"/>
      <c r="B254" s="86" t="s">
        <v>269</v>
      </c>
      <c r="C254" s="14">
        <v>2.0</v>
      </c>
      <c r="D254" s="53">
        <v>68.0</v>
      </c>
      <c r="E254" s="94" t="str">
        <f t="shared" si="24"/>
        <v>136</v>
      </c>
      <c r="F254" s="29"/>
    </row>
    <row r="255">
      <c r="A255" s="34"/>
      <c r="B255" s="86" t="s">
        <v>270</v>
      </c>
      <c r="C255" s="28">
        <v>1.0</v>
      </c>
      <c r="D255" s="54">
        <v>169.0</v>
      </c>
      <c r="E255" s="94" t="str">
        <f t="shared" si="24"/>
        <v>169</v>
      </c>
      <c r="F255" s="29"/>
    </row>
    <row r="256">
      <c r="A256" s="34"/>
      <c r="B256" s="86" t="s">
        <v>271</v>
      </c>
      <c r="C256" s="14">
        <v>4.0</v>
      </c>
      <c r="D256" s="53">
        <v>145.0</v>
      </c>
      <c r="E256" s="94" t="str">
        <f t="shared" si="24"/>
        <v>580</v>
      </c>
      <c r="F256" s="29"/>
    </row>
    <row r="257">
      <c r="A257" s="34"/>
      <c r="B257" s="86" t="s">
        <v>272</v>
      </c>
      <c r="C257" s="28">
        <v>1.0</v>
      </c>
      <c r="D257" s="54">
        <v>51.0</v>
      </c>
      <c r="E257" s="94" t="str">
        <f t="shared" si="24"/>
        <v>51</v>
      </c>
      <c r="F257" s="29"/>
    </row>
    <row r="258">
      <c r="A258" s="34"/>
      <c r="B258" s="86" t="s">
        <v>273</v>
      </c>
      <c r="C258" s="14">
        <v>2.0</v>
      </c>
      <c r="D258" s="53">
        <v>92.0</v>
      </c>
      <c r="E258" s="94" t="str">
        <f t="shared" si="24"/>
        <v>184</v>
      </c>
      <c r="F258" s="29"/>
    </row>
    <row r="259">
      <c r="A259" s="34"/>
      <c r="B259" s="86" t="s">
        <v>274</v>
      </c>
      <c r="C259" s="28">
        <v>1.0</v>
      </c>
      <c r="D259" s="54">
        <v>166.0</v>
      </c>
      <c r="E259" s="94" t="str">
        <f t="shared" si="24"/>
        <v>166</v>
      </c>
      <c r="F259" s="29"/>
    </row>
    <row r="260">
      <c r="A260" s="34"/>
      <c r="B260" s="86" t="s">
        <v>275</v>
      </c>
      <c r="C260" s="14">
        <v>12.0</v>
      </c>
      <c r="D260" s="53">
        <v>42.0</v>
      </c>
      <c r="E260" s="94" t="str">
        <f t="shared" si="24"/>
        <v>504</v>
      </c>
      <c r="F260" s="29"/>
    </row>
    <row r="261">
      <c r="A261" s="34"/>
      <c r="B261" s="86" t="s">
        <v>276</v>
      </c>
      <c r="C261" s="28">
        <v>1.0</v>
      </c>
      <c r="D261" s="54">
        <v>198.0</v>
      </c>
      <c r="E261" s="94" t="str">
        <f t="shared" si="24"/>
        <v>198</v>
      </c>
      <c r="F261" s="29"/>
    </row>
    <row r="262">
      <c r="A262" s="34"/>
      <c r="B262" s="86" t="s">
        <v>277</v>
      </c>
      <c r="C262" s="28">
        <v>1.0</v>
      </c>
      <c r="D262" s="54">
        <v>145.0</v>
      </c>
      <c r="E262" s="94" t="str">
        <f t="shared" si="24"/>
        <v>145</v>
      </c>
      <c r="F262" s="29"/>
    </row>
    <row r="263">
      <c r="A263" s="92"/>
      <c r="B263" s="85"/>
      <c r="F263" s="29"/>
    </row>
    <row r="264">
      <c r="A264" s="34"/>
      <c r="B264" s="85"/>
      <c r="F264" s="29"/>
    </row>
    <row r="265">
      <c r="A265" s="34"/>
      <c r="B265" s="85"/>
      <c r="F265" s="29"/>
    </row>
    <row r="266">
      <c r="A266" s="92"/>
      <c r="B266" s="85"/>
      <c r="F266" s="29"/>
    </row>
    <row r="267">
      <c r="A267" s="36" t="s">
        <v>278</v>
      </c>
      <c r="B267" s="86" t="s">
        <v>279</v>
      </c>
      <c r="C267" s="14">
        <v>2.0</v>
      </c>
      <c r="D267" s="14">
        <v>373.0</v>
      </c>
      <c r="E267" s="23" t="str">
        <f>D267*C267</f>
        <v>746</v>
      </c>
      <c r="F267" s="29"/>
    </row>
    <row r="268">
      <c r="A268" s="34" t="str">
        <f>SUM(E267:E276)</f>
        <v>4,046.00</v>
      </c>
      <c r="B268" s="97" t="s">
        <v>171</v>
      </c>
      <c r="C268" s="98">
        <v>1.0</v>
      </c>
      <c r="D268" s="99">
        <v>147.0</v>
      </c>
      <c r="E268" s="100" t="str">
        <f>C268*D268</f>
        <v>147</v>
      </c>
      <c r="F268" s="29"/>
    </row>
    <row r="269">
      <c r="A269" s="34"/>
      <c r="B269" s="86" t="s">
        <v>280</v>
      </c>
      <c r="C269" s="14">
        <v>4.0</v>
      </c>
      <c r="D269" s="14">
        <v>100.0</v>
      </c>
      <c r="E269" s="23" t="str">
        <f t="shared" ref="E269:E275" si="25"> C269 * D269</f>
        <v>400</v>
      </c>
      <c r="F269" s="29"/>
    </row>
    <row r="270">
      <c r="A270" s="34"/>
      <c r="B270" s="86" t="s">
        <v>205</v>
      </c>
      <c r="C270" s="14">
        <v>4.0</v>
      </c>
      <c r="D270" s="14">
        <v>20.0</v>
      </c>
      <c r="E270" s="23" t="str">
        <f t="shared" si="25"/>
        <v>80</v>
      </c>
      <c r="F270" s="29"/>
    </row>
    <row r="271">
      <c r="A271" s="34"/>
      <c r="B271" s="86" t="s">
        <v>281</v>
      </c>
      <c r="C271" s="28">
        <v>1.0</v>
      </c>
      <c r="D271" s="28">
        <v>30.0</v>
      </c>
      <c r="E271" s="23" t="str">
        <f t="shared" si="25"/>
        <v>30</v>
      </c>
      <c r="F271" s="29"/>
    </row>
    <row r="272">
      <c r="A272" s="34"/>
      <c r="B272" s="86" t="s">
        <v>282</v>
      </c>
      <c r="C272" s="14">
        <v>5.0</v>
      </c>
      <c r="D272" s="14" t="str">
        <f>126*3</f>
        <v>378</v>
      </c>
      <c r="E272" s="23" t="str">
        <f t="shared" si="25"/>
        <v>1,890</v>
      </c>
      <c r="F272" s="71" t="s">
        <v>283</v>
      </c>
    </row>
    <row r="273">
      <c r="A273" s="34"/>
      <c r="B273" s="86" t="s">
        <v>284</v>
      </c>
      <c r="C273" s="14">
        <v>3.0</v>
      </c>
      <c r="D273" s="14">
        <v>30.0</v>
      </c>
      <c r="E273" s="23" t="str">
        <f t="shared" si="25"/>
        <v>90</v>
      </c>
      <c r="F273" s="29"/>
    </row>
    <row r="274">
      <c r="A274" s="34"/>
      <c r="B274" s="86" t="s">
        <v>285</v>
      </c>
      <c r="C274" s="14">
        <v>2.0</v>
      </c>
      <c r="D274" s="14">
        <v>30.0</v>
      </c>
      <c r="E274" s="23" t="str">
        <f t="shared" si="25"/>
        <v>60</v>
      </c>
      <c r="F274" s="29"/>
    </row>
    <row r="275">
      <c r="A275" s="34"/>
      <c r="B275" s="86" t="s">
        <v>286</v>
      </c>
      <c r="C275" s="14">
        <v>2.0</v>
      </c>
      <c r="D275" s="14">
        <v>31.0</v>
      </c>
      <c r="E275" s="23" t="str">
        <f t="shared" si="25"/>
        <v>62</v>
      </c>
      <c r="F275" s="29"/>
    </row>
    <row r="276">
      <c r="A276" s="34"/>
      <c r="B276" s="91" t="s">
        <v>287</v>
      </c>
      <c r="C276" s="14">
        <v>1.0</v>
      </c>
      <c r="D276" s="28">
        <v>541.0</v>
      </c>
      <c r="E276" s="23" t="str">
        <f>C276*D276</f>
        <v>541</v>
      </c>
      <c r="F276" s="29"/>
    </row>
    <row r="277">
      <c r="A277" s="34"/>
      <c r="B277" s="85"/>
      <c r="F277" s="29"/>
    </row>
    <row r="278">
      <c r="A278" s="34"/>
      <c r="B278" s="85"/>
      <c r="F278" s="29"/>
    </row>
    <row r="279">
      <c r="A279" s="34"/>
      <c r="B279" s="85"/>
      <c r="F279" s="29"/>
    </row>
    <row r="280">
      <c r="A280" s="34"/>
      <c r="B280" s="85"/>
      <c r="F280" s="29"/>
    </row>
    <row r="281">
      <c r="A281" s="34"/>
      <c r="B281" s="85"/>
      <c r="F281" s="29"/>
    </row>
    <row r="282">
      <c r="A282" s="34"/>
      <c r="B282" s="85"/>
      <c r="F282" s="29"/>
    </row>
    <row r="283">
      <c r="A283" s="34"/>
      <c r="B283" s="85"/>
      <c r="F283" s="29"/>
    </row>
    <row r="284">
      <c r="A284" s="34"/>
      <c r="B284" s="85"/>
      <c r="F284" s="29"/>
    </row>
    <row r="285">
      <c r="A285" s="34"/>
      <c r="B285" s="85"/>
      <c r="F285" s="29"/>
    </row>
    <row r="286">
      <c r="A286" s="34"/>
      <c r="B286" s="85"/>
      <c r="F286" s="29"/>
    </row>
    <row r="287">
      <c r="A287" s="34"/>
      <c r="B287" s="85"/>
      <c r="F287" s="29"/>
    </row>
    <row r="288">
      <c r="A288" s="34"/>
      <c r="B288" s="87"/>
      <c r="C288" s="12"/>
      <c r="D288" s="12"/>
      <c r="E288" s="23"/>
      <c r="F288" s="29"/>
    </row>
    <row r="289">
      <c r="A289" s="34"/>
      <c r="B289" s="18"/>
      <c r="C289" s="12"/>
      <c r="D289" s="12"/>
      <c r="E289" s="23"/>
      <c r="F289" s="29"/>
    </row>
    <row r="290">
      <c r="A290" s="34"/>
      <c r="B290" s="18"/>
      <c r="C290" s="12"/>
      <c r="D290" s="12"/>
      <c r="E290" s="23"/>
      <c r="F290" s="29"/>
    </row>
    <row r="291">
      <c r="A291" s="34"/>
      <c r="B291" s="18"/>
      <c r="C291" s="12"/>
      <c r="D291" s="12"/>
      <c r="E291" s="23"/>
      <c r="F291" s="29"/>
    </row>
    <row r="292">
      <c r="A292" s="34"/>
      <c r="B292" s="18"/>
      <c r="C292" s="12"/>
      <c r="D292" s="12"/>
      <c r="E292" s="23"/>
      <c r="F292" s="29"/>
    </row>
    <row r="293">
      <c r="A293" s="34"/>
      <c r="B293" s="18"/>
      <c r="C293" s="12"/>
      <c r="D293" s="12"/>
      <c r="E293" s="23"/>
      <c r="F293" s="29"/>
    </row>
    <row r="294">
      <c r="A294" s="34"/>
      <c r="B294" s="18"/>
      <c r="C294" s="12"/>
      <c r="D294" s="12"/>
      <c r="E294" s="23"/>
      <c r="F294" s="29"/>
    </row>
    <row r="295">
      <c r="A295" s="34"/>
      <c r="B295" s="18"/>
      <c r="C295" s="12"/>
      <c r="D295" s="12"/>
      <c r="E295" s="23"/>
      <c r="F295" s="29"/>
    </row>
    <row r="296">
      <c r="A296" s="34"/>
      <c r="B296" s="18"/>
      <c r="C296" s="12"/>
      <c r="D296" s="12"/>
      <c r="E296" s="23"/>
      <c r="F296" s="29"/>
    </row>
    <row r="297">
      <c r="A297" s="34"/>
      <c r="B297" s="18"/>
      <c r="C297" s="12"/>
      <c r="D297" s="12"/>
      <c r="E297" s="23"/>
      <c r="F297" s="29"/>
    </row>
    <row r="298">
      <c r="A298" s="34"/>
      <c r="B298" s="18"/>
      <c r="C298" s="12"/>
      <c r="D298" s="12"/>
      <c r="E298" s="23"/>
      <c r="F298" s="29"/>
    </row>
    <row r="299">
      <c r="A299" s="34"/>
      <c r="B299" s="18"/>
      <c r="C299" s="12"/>
      <c r="D299" s="12"/>
      <c r="E299" s="23"/>
      <c r="F299" s="29"/>
    </row>
    <row r="300">
      <c r="A300" s="34"/>
      <c r="B300" s="18"/>
      <c r="C300" s="12"/>
      <c r="D300" s="12"/>
      <c r="E300" s="23"/>
      <c r="F300" s="29"/>
    </row>
    <row r="301">
      <c r="A301" s="34"/>
      <c r="B301" s="18"/>
      <c r="C301" s="12"/>
      <c r="D301" s="12"/>
      <c r="E301" s="23"/>
      <c r="F301" s="29"/>
    </row>
    <row r="302">
      <c r="A302" s="34"/>
      <c r="B302" s="18"/>
      <c r="C302" s="12"/>
      <c r="D302" s="12"/>
      <c r="E302" s="23"/>
      <c r="F302" s="29"/>
    </row>
    <row r="303">
      <c r="A303" s="34"/>
      <c r="B303" s="18"/>
      <c r="C303" s="12"/>
      <c r="D303" s="12"/>
      <c r="E303" s="23"/>
      <c r="F303" s="29"/>
    </row>
    <row r="304">
      <c r="A304" s="34"/>
      <c r="B304" s="18"/>
      <c r="C304" s="12"/>
      <c r="D304" s="12"/>
      <c r="E304" s="23"/>
      <c r="F304" s="29"/>
    </row>
    <row r="305">
      <c r="A305" s="34"/>
      <c r="B305" s="18"/>
      <c r="C305" s="12"/>
      <c r="D305" s="12"/>
      <c r="E305" s="23"/>
      <c r="F305" s="29"/>
    </row>
  </sheetData>
  <hyperlinks>
    <hyperlink r:id="rId1" ref="A3"/>
    <hyperlink r:id="rId2" ref="F84"/>
    <hyperlink r:id="rId3" ref="F131"/>
    <hyperlink r:id="rId4" ref="F132"/>
    <hyperlink r:id="rId5" ref="F133"/>
    <hyperlink r:id="rId6" ref="F136"/>
    <hyperlink r:id="rId7" ref="F137"/>
    <hyperlink r:id="rId8" ref="F138"/>
    <hyperlink r:id="rId9" ref="F140"/>
    <hyperlink r:id="rId10" ref="F145"/>
    <hyperlink r:id="rId11" ref="F146"/>
    <hyperlink r:id="rId12" ref="F147"/>
    <hyperlink r:id="rId13" ref="F148"/>
    <hyperlink r:id="rId14" ref="F149"/>
    <hyperlink r:id="rId15" ref="F150"/>
    <hyperlink r:id="rId16" ref="F159"/>
    <hyperlink r:id="rId17" ref="F160"/>
    <hyperlink r:id="rId18" ref="F162"/>
    <hyperlink r:id="rId19" ref="F175"/>
    <hyperlink r:id="rId20" ref="F227"/>
    <hyperlink r:id="rId21" ref="F228"/>
    <hyperlink r:id="rId22" ref="F245"/>
    <hyperlink r:id="rId23" ref="F246"/>
    <hyperlink r:id="rId24" ref="F247"/>
    <hyperlink r:id="rId25" ref="F248"/>
    <hyperlink r:id="rId26" ref="F250"/>
    <hyperlink r:id="rId27" ref="F272"/>
  </hyperlinks>
  <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2.75"/>
  <cols>
    <col customWidth="1" min="2" max="2" width="42.71"/>
    <col customWidth="1" min="3" max="3" width="10.29"/>
    <col customWidth="1" min="4" max="4" width="4.71"/>
    <col customWidth="1" min="5" max="5" width="9.86"/>
    <col customWidth="1" min="6" max="6" width="7.43"/>
    <col customWidth="1" min="7" max="7" width="7.86"/>
    <col customWidth="1" min="8" max="8" width="10.29"/>
  </cols>
  <sheetData>
    <row r="1">
      <c r="A1" s="101" t="str">
        <f>SUM(C5:C119)</f>
        <v>362,850.70</v>
      </c>
      <c r="B1" s="102" t="s">
        <v>288</v>
      </c>
      <c r="C1" s="103" t="s">
        <v>289</v>
      </c>
      <c r="D1" s="104" t="s">
        <v>1</v>
      </c>
      <c r="E1" s="105" t="s">
        <v>290</v>
      </c>
      <c r="F1" s="106" t="s">
        <v>2</v>
      </c>
      <c r="G1" s="107"/>
      <c r="H1" s="107"/>
    </row>
    <row r="2">
      <c r="B2" s="95"/>
      <c r="C2" s="108"/>
      <c r="D2" s="109"/>
      <c r="E2" s="110"/>
      <c r="F2" s="111"/>
      <c r="G2" s="107"/>
      <c r="H2" s="107"/>
    </row>
    <row r="3">
      <c r="A3" s="112" t="s">
        <v>291</v>
      </c>
      <c r="B3" s="95" t="s">
        <v>292</v>
      </c>
      <c r="C3" s="113" t="str">
        <f t="shared" ref="C3:C12" si="1">E3*F3</f>
        <v>300.00</v>
      </c>
      <c r="D3" s="109" t="s">
        <v>293</v>
      </c>
      <c r="E3" s="114">
        <v>5.0</v>
      </c>
      <c r="F3" s="115">
        <v>60.0</v>
      </c>
      <c r="G3" s="107"/>
      <c r="H3" s="107"/>
    </row>
    <row r="4">
      <c r="A4" s="116" t="str">
        <f>SUM(C3:C12)</f>
        <v>48,625.50</v>
      </c>
      <c r="B4" s="95" t="s">
        <v>294</v>
      </c>
      <c r="C4" s="113" t="str">
        <f t="shared" si="1"/>
        <v>0.00</v>
      </c>
      <c r="D4" s="109" t="s">
        <v>293</v>
      </c>
      <c r="E4" s="114"/>
      <c r="F4" s="115">
        <v>30.0</v>
      </c>
      <c r="G4" s="107"/>
      <c r="H4" s="107"/>
    </row>
    <row r="5">
      <c r="A5" s="117"/>
      <c r="B5" s="95" t="s">
        <v>295</v>
      </c>
      <c r="C5" s="118" t="str">
        <f t="shared" si="1"/>
        <v>19,000.00</v>
      </c>
      <c r="D5" s="109" t="s">
        <v>293</v>
      </c>
      <c r="E5" s="114">
        <v>38.0</v>
      </c>
      <c r="F5" s="115">
        <v>500.0</v>
      </c>
      <c r="G5" s="119"/>
      <c r="H5" s="119"/>
      <c r="I5" s="49"/>
    </row>
    <row r="6">
      <c r="A6" s="117"/>
      <c r="B6" s="95" t="s">
        <v>296</v>
      </c>
      <c r="C6" s="113" t="str">
        <f t="shared" si="1"/>
        <v>545.20</v>
      </c>
      <c r="D6" s="109" t="s">
        <v>293</v>
      </c>
      <c r="E6" s="114" t="str">
        <f t="shared" ref="E6:E7" si="2">9.32+17.94</f>
        <v>27.26</v>
      </c>
      <c r="F6" s="115">
        <v>20.0</v>
      </c>
      <c r="G6" s="107"/>
      <c r="H6" s="107"/>
    </row>
    <row r="7">
      <c r="A7" s="117"/>
      <c r="B7" s="95" t="s">
        <v>297</v>
      </c>
      <c r="C7" s="113" t="str">
        <f t="shared" si="1"/>
        <v>8,178.00</v>
      </c>
      <c r="D7" s="109" t="s">
        <v>293</v>
      </c>
      <c r="E7" s="114" t="str">
        <f t="shared" si="2"/>
        <v>27.26</v>
      </c>
      <c r="F7" s="115">
        <v>300.0</v>
      </c>
      <c r="G7" s="119"/>
      <c r="H7" s="119"/>
    </row>
    <row r="8">
      <c r="A8" s="117"/>
      <c r="B8" s="95" t="s">
        <v>298</v>
      </c>
      <c r="C8" s="113" t="str">
        <f t="shared" si="1"/>
        <v>7,285.50</v>
      </c>
      <c r="D8" s="109" t="s">
        <v>299</v>
      </c>
      <c r="E8" s="114" t="str">
        <f>(5.9+3+3+5.9)+(1.42+1.15+4+3.4+2.45)+(2.45+1.85+1.15+1.42+1.32)+(0.53+0.53+1+0.75+0.75+3.4+2.7+0.5)</f>
        <v>48.57</v>
      </c>
      <c r="F8" s="115">
        <v>150.0</v>
      </c>
      <c r="G8" s="119"/>
      <c r="H8" s="119"/>
    </row>
    <row r="9">
      <c r="A9" s="117"/>
      <c r="B9" s="120" t="s">
        <v>300</v>
      </c>
      <c r="C9" s="113" t="str">
        <f t="shared" si="1"/>
        <v>11,368.00</v>
      </c>
      <c r="D9" s="109" t="s">
        <v>293</v>
      </c>
      <c r="E9" s="121" t="str">
        <f>4.89+5.44+2.2+3.28+0.43</f>
        <v>16.24</v>
      </c>
      <c r="F9" s="115">
        <v>700.0</v>
      </c>
      <c r="G9" s="119"/>
      <c r="H9" s="119"/>
      <c r="I9" s="49"/>
    </row>
    <row r="10">
      <c r="A10" s="117"/>
      <c r="B10" s="95" t="s">
        <v>301</v>
      </c>
      <c r="C10" s="113" t="str">
        <f t="shared" si="1"/>
        <v>0.00</v>
      </c>
      <c r="D10" s="109" t="s">
        <v>293</v>
      </c>
      <c r="E10" s="114"/>
      <c r="F10" s="115">
        <v>900.0</v>
      </c>
      <c r="G10" s="119"/>
      <c r="H10" s="122"/>
    </row>
    <row r="11">
      <c r="A11" s="117"/>
      <c r="B11" s="95" t="s">
        <v>302</v>
      </c>
      <c r="C11" s="113" t="str">
        <f t="shared" si="1"/>
        <v>0.00</v>
      </c>
      <c r="D11" s="109" t="s">
        <v>293</v>
      </c>
      <c r="E11" s="114"/>
      <c r="F11" s="115">
        <v>1500.0</v>
      </c>
      <c r="G11" s="123"/>
      <c r="H11" s="119"/>
    </row>
    <row r="12">
      <c r="A12" s="117"/>
      <c r="B12" s="95" t="s">
        <v>303</v>
      </c>
      <c r="C12" s="113" t="str">
        <f t="shared" si="1"/>
        <v>1,948.80</v>
      </c>
      <c r="D12" s="109" t="s">
        <v>293</v>
      </c>
      <c r="E12" s="121" t="str">
        <f>4.89+5.44+2.2+3.28+0.43</f>
        <v>16.24</v>
      </c>
      <c r="F12" s="115">
        <v>120.0</v>
      </c>
      <c r="G12" s="107"/>
      <c r="H12" s="107"/>
    </row>
    <row r="13">
      <c r="A13" s="117"/>
      <c r="B13" s="58"/>
      <c r="C13" s="107"/>
      <c r="F13" s="124"/>
      <c r="G13" s="107"/>
      <c r="H13" s="107"/>
    </row>
    <row r="14">
      <c r="A14" s="117"/>
      <c r="B14" s="58"/>
      <c r="C14" s="107"/>
      <c r="F14" s="124"/>
      <c r="G14" s="107"/>
      <c r="H14" s="107"/>
    </row>
    <row r="15">
      <c r="A15" s="112" t="s">
        <v>304</v>
      </c>
      <c r="B15" s="95" t="s">
        <v>305</v>
      </c>
      <c r="C15" s="113" t="str">
        <f t="shared" ref="C15:C30" si="3">E15*F15</f>
        <v>1,200.00</v>
      </c>
      <c r="D15" s="109" t="s">
        <v>293</v>
      </c>
      <c r="E15" s="114" t="str">
        <f>(0.6+0.4+0.2)*A111</f>
        <v>3</v>
      </c>
      <c r="F15" s="115">
        <v>400.0</v>
      </c>
      <c r="G15" s="119"/>
      <c r="H15" s="119"/>
    </row>
    <row r="16">
      <c r="A16" s="116" t="str">
        <f>SUM(C15:C30)</f>
        <v>156,956.00</v>
      </c>
      <c r="B16" s="95" t="s">
        <v>306</v>
      </c>
      <c r="C16" s="113" t="str">
        <f t="shared" si="3"/>
        <v>5,650.00</v>
      </c>
      <c r="D16" s="109" t="s">
        <v>293</v>
      </c>
      <c r="E16" s="114" t="str">
        <f>(1.6+1.5+1.42)*A111</f>
        <v>11.3</v>
      </c>
      <c r="F16" s="115">
        <v>500.0</v>
      </c>
      <c r="G16" s="119"/>
      <c r="H16" s="119"/>
    </row>
    <row r="17">
      <c r="A17" s="117"/>
      <c r="B17" s="125" t="s">
        <v>307</v>
      </c>
      <c r="C17" s="113" t="str">
        <f t="shared" si="3"/>
        <v>672.00</v>
      </c>
      <c r="D17" s="109" t="s">
        <v>299</v>
      </c>
      <c r="E17" s="114" t="str">
        <f>0.9+0.8+0.7</f>
        <v>2.4</v>
      </c>
      <c r="F17" s="115">
        <v>280.0</v>
      </c>
      <c r="G17" s="119"/>
      <c r="H17" s="107"/>
    </row>
    <row r="18">
      <c r="A18" s="117"/>
      <c r="B18" s="95" t="s">
        <v>308</v>
      </c>
      <c r="C18" s="113" t="str">
        <f t="shared" si="3"/>
        <v>6,879.00</v>
      </c>
      <c r="D18" s="109" t="s">
        <v>293</v>
      </c>
      <c r="E18" s="114" t="str">
        <f>((5.9+3.04+4+0.85+4)+(0.85+1.26+1.32+1.15+0.6)+(0.6+1.15+4+3.39+0.85)+(1+4.3+2+1.6+0.5+1.5)+2)*A111</f>
        <v>114.65</v>
      </c>
      <c r="F18" s="115">
        <v>60.0</v>
      </c>
      <c r="G18" s="107"/>
      <c r="H18" s="107"/>
    </row>
    <row r="19">
      <c r="A19" s="117"/>
      <c r="B19" s="95" t="s">
        <v>309</v>
      </c>
      <c r="C19" s="113" t="str">
        <f t="shared" si="3"/>
        <v>1,497.00</v>
      </c>
      <c r="D19" s="109" t="s">
        <v>293</v>
      </c>
      <c r="E19" s="114" t="str">
        <f>339/100*2.5+160/100*2.5</f>
        <v>12.475</v>
      </c>
      <c r="F19" s="115">
        <v>120.0</v>
      </c>
      <c r="G19" s="119"/>
      <c r="H19" s="107"/>
    </row>
    <row r="20">
      <c r="A20" s="117"/>
      <c r="B20" s="95" t="s">
        <v>310</v>
      </c>
      <c r="C20" s="113" t="str">
        <f t="shared" si="3"/>
        <v>600.00</v>
      </c>
      <c r="D20" s="109" t="s">
        <v>299</v>
      </c>
      <c r="E20" s="114">
        <v>7.5</v>
      </c>
      <c r="F20" s="115">
        <v>80.0</v>
      </c>
      <c r="G20" s="119"/>
      <c r="H20" s="107"/>
    </row>
    <row r="21">
      <c r="A21" s="117"/>
      <c r="B21" s="95" t="s">
        <v>311</v>
      </c>
      <c r="C21" s="113" t="str">
        <f t="shared" si="3"/>
        <v>0.00</v>
      </c>
      <c r="D21" s="109" t="s">
        <v>299</v>
      </c>
      <c r="E21" s="114"/>
      <c r="F21" s="115">
        <v>70.0</v>
      </c>
      <c r="G21" s="107"/>
      <c r="H21" s="107"/>
    </row>
    <row r="22">
      <c r="A22" s="117"/>
      <c r="B22" s="95" t="s">
        <v>312</v>
      </c>
      <c r="C22" s="113" t="str">
        <f t="shared" si="3"/>
        <v>1,500.00</v>
      </c>
      <c r="D22" s="109" t="s">
        <v>299</v>
      </c>
      <c r="E22" s="114">
        <v>10.0</v>
      </c>
      <c r="F22" s="115">
        <v>150.0</v>
      </c>
      <c r="G22" s="119"/>
      <c r="H22" s="119"/>
    </row>
    <row r="23">
      <c r="A23" s="117"/>
      <c r="B23" s="120" t="s">
        <v>313</v>
      </c>
      <c r="C23" s="113" t="str">
        <f t="shared" si="3"/>
        <v>0.00</v>
      </c>
      <c r="D23" s="109" t="s">
        <v>293</v>
      </c>
      <c r="E23" s="114"/>
      <c r="F23" s="115">
        <v>70.0</v>
      </c>
      <c r="G23" s="119"/>
      <c r="H23" s="119"/>
    </row>
    <row r="24">
      <c r="A24" s="117"/>
      <c r="B24" s="95" t="s">
        <v>314</v>
      </c>
      <c r="C24" s="113" t="str">
        <f t="shared" si="3"/>
        <v>5,900.00</v>
      </c>
      <c r="D24" s="109" t="s">
        <v>293</v>
      </c>
      <c r="E24" s="114" t="str">
        <f>(1.6+1.6+1.2+1.5)*A111</f>
        <v>14.75</v>
      </c>
      <c r="F24" s="115">
        <v>400.0</v>
      </c>
      <c r="G24" s="119"/>
      <c r="H24" s="107"/>
    </row>
    <row r="25">
      <c r="A25" s="117"/>
      <c r="B25" s="126" t="s">
        <v>315</v>
      </c>
      <c r="C25" s="113" t="str">
        <f t="shared" si="3"/>
        <v>10,500.00</v>
      </c>
      <c r="D25" s="109" t="s">
        <v>293</v>
      </c>
      <c r="E25" s="114">
        <v>30.0</v>
      </c>
      <c r="F25" s="115">
        <v>350.0</v>
      </c>
      <c r="G25" s="119"/>
      <c r="H25" s="107"/>
    </row>
    <row r="26">
      <c r="A26" s="117"/>
      <c r="B26" s="95" t="s">
        <v>316</v>
      </c>
      <c r="C26" s="118" t="str">
        <f t="shared" si="3"/>
        <v>42,325.00</v>
      </c>
      <c r="D26" s="109" t="s">
        <v>293</v>
      </c>
      <c r="E26" s="114" t="str">
        <f>((5.9+3.04+4+0.85+4)+(0.85+1.26+1.32+1.15+0.6)+(0.6+1.15+4+3.39+0.85)+(1+4.3+2+1.6+0.5+1.5)+2)*A111-30</f>
        <v>84.65</v>
      </c>
      <c r="F26" s="115">
        <v>500.0</v>
      </c>
      <c r="G26" s="119"/>
      <c r="H26" s="119"/>
    </row>
    <row r="27">
      <c r="A27" s="117"/>
      <c r="B27" s="95" t="s">
        <v>317</v>
      </c>
      <c r="C27" s="113" t="str">
        <f t="shared" si="3"/>
        <v>750.00</v>
      </c>
      <c r="D27" s="109" t="s">
        <v>293</v>
      </c>
      <c r="E27" s="114">
        <v>5.0</v>
      </c>
      <c r="F27" s="115">
        <v>150.0</v>
      </c>
      <c r="G27" s="107"/>
      <c r="H27" s="107"/>
    </row>
    <row r="28">
      <c r="A28" s="117"/>
      <c r="B28" s="95" t="s">
        <v>318</v>
      </c>
      <c r="C28" s="118" t="str">
        <f t="shared" si="3"/>
        <v>35,088.00</v>
      </c>
      <c r="D28" s="109" t="s">
        <v>293</v>
      </c>
      <c r="E28" s="114" t="str">
        <f>((5.9+3.04+4+0.85+4)+(0.85+1.26+1.32+1.15+0.6)+(0.6+1.15+4+3.39+0.85)+(1+4.3+2+1.6+0.5+1.5)+2)*A111-5</f>
        <v>109.65</v>
      </c>
      <c r="F28" s="115">
        <v>320.0</v>
      </c>
      <c r="G28" s="119"/>
      <c r="H28" s="119"/>
      <c r="I28" s="49"/>
    </row>
    <row r="29">
      <c r="A29" s="117"/>
      <c r="B29" s="120" t="s">
        <v>319</v>
      </c>
      <c r="C29" s="113" t="str">
        <f t="shared" si="3"/>
        <v>10,000.00</v>
      </c>
      <c r="D29" s="109" t="s">
        <v>293</v>
      </c>
      <c r="E29" s="114">
        <v>100.0</v>
      </c>
      <c r="F29" s="115">
        <v>100.0</v>
      </c>
      <c r="G29" s="119"/>
      <c r="H29" s="107"/>
    </row>
    <row r="30">
      <c r="A30" s="117"/>
      <c r="B30" s="95" t="s">
        <v>320</v>
      </c>
      <c r="C30" s="118" t="str">
        <f t="shared" si="3"/>
        <v>34,395.00</v>
      </c>
      <c r="D30" s="109" t="s">
        <v>293</v>
      </c>
      <c r="E30" s="114" t="str">
        <f>((5.9+3.04+4+0.85+4)+(0.85+1.26+1.32+1.15+0.6)+(0.6+1.15+4+3.39+0.85)+(1+4.3+2+1.6+0.5+1.5)+2)*A111</f>
        <v>114.65</v>
      </c>
      <c r="F30" s="115">
        <v>300.0</v>
      </c>
      <c r="G30" s="119"/>
      <c r="H30" s="119"/>
    </row>
    <row r="31">
      <c r="B31" s="58"/>
    </row>
    <row r="32">
      <c r="A32" s="117"/>
      <c r="B32" s="58"/>
      <c r="C32" s="107"/>
      <c r="F32" s="124"/>
      <c r="G32" s="107"/>
      <c r="H32" s="107"/>
    </row>
    <row r="33">
      <c r="A33" s="117"/>
      <c r="B33" s="58"/>
      <c r="C33" s="107"/>
      <c r="F33" s="124"/>
      <c r="G33" s="107"/>
      <c r="H33" s="107"/>
    </row>
    <row r="34">
      <c r="A34" s="112" t="s">
        <v>321</v>
      </c>
      <c r="B34" s="95" t="s">
        <v>322</v>
      </c>
      <c r="C34" s="118" t="str">
        <f t="shared" ref="C34:C40" si="4">E34*F34</f>
        <v>14,960.00</v>
      </c>
      <c r="D34" s="109" t="s">
        <v>293</v>
      </c>
      <c r="E34" s="114" t="str">
        <f>6.9*2.5+0.35</f>
        <v>17.6</v>
      </c>
      <c r="F34" s="115">
        <v>850.0</v>
      </c>
      <c r="G34" s="119"/>
      <c r="H34" s="107"/>
    </row>
    <row r="35">
      <c r="A35" s="116" t="str">
        <f>SUM(C34:C40)</f>
        <v>31,659.00</v>
      </c>
      <c r="B35" s="95" t="s">
        <v>323</v>
      </c>
      <c r="C35" s="113" t="str">
        <f t="shared" si="4"/>
        <v>3,519.00</v>
      </c>
      <c r="D35" s="109" t="s">
        <v>293</v>
      </c>
      <c r="E35" s="114" t="str">
        <f>6.9*0.3</f>
        <v>2.07</v>
      </c>
      <c r="F35" s="115">
        <v>1700.0</v>
      </c>
      <c r="G35" s="119"/>
      <c r="H35" s="107"/>
    </row>
    <row r="36">
      <c r="A36" s="117"/>
      <c r="B36" s="127" t="s">
        <v>324</v>
      </c>
      <c r="C36" s="113" t="str">
        <f t="shared" si="4"/>
        <v>0.00</v>
      </c>
      <c r="D36" s="109" t="s">
        <v>293</v>
      </c>
      <c r="E36" s="114"/>
      <c r="F36" s="115">
        <v>1000.0</v>
      </c>
      <c r="G36" s="119"/>
      <c r="H36" s="107"/>
    </row>
    <row r="37">
      <c r="A37" s="117"/>
      <c r="B37" s="95" t="s">
        <v>325</v>
      </c>
      <c r="C37" s="113" t="str">
        <f t="shared" si="4"/>
        <v>1,540.00</v>
      </c>
      <c r="D37" s="109" t="s">
        <v>326</v>
      </c>
      <c r="E37" s="114">
        <v>7.0</v>
      </c>
      <c r="F37" s="115">
        <v>220.0</v>
      </c>
      <c r="G37" s="119"/>
      <c r="H37" s="107"/>
    </row>
    <row r="38">
      <c r="A38" s="117"/>
      <c r="B38" s="95" t="s">
        <v>303</v>
      </c>
      <c r="C38" s="113" t="str">
        <f t="shared" si="4"/>
        <v>2,640.00</v>
      </c>
      <c r="D38" s="109" t="s">
        <v>293</v>
      </c>
      <c r="E38" s="114" t="str">
        <f>6.9*2.5+0.35</f>
        <v>17.6</v>
      </c>
      <c r="F38" s="115">
        <v>150.0</v>
      </c>
      <c r="G38" s="119"/>
      <c r="H38" s="119"/>
    </row>
    <row r="39">
      <c r="A39" s="117"/>
      <c r="B39" s="95" t="s">
        <v>327</v>
      </c>
      <c r="C39" s="113" t="str">
        <f t="shared" si="4"/>
        <v>1,500.00</v>
      </c>
      <c r="D39" s="109" t="s">
        <v>326</v>
      </c>
      <c r="E39" s="114">
        <v>1.0</v>
      </c>
      <c r="F39" s="115">
        <v>1500.0</v>
      </c>
      <c r="G39" s="107"/>
      <c r="H39" s="107"/>
    </row>
    <row r="40">
      <c r="A40" s="117"/>
      <c r="B40" s="95" t="s">
        <v>328</v>
      </c>
      <c r="C40" s="113" t="str">
        <f t="shared" si="4"/>
        <v>7,500.00</v>
      </c>
      <c r="D40" s="109" t="s">
        <v>299</v>
      </c>
      <c r="E40" s="114">
        <v>30.0</v>
      </c>
      <c r="F40" s="115">
        <v>250.0</v>
      </c>
      <c r="G40" s="107"/>
      <c r="H40" s="107"/>
    </row>
    <row r="41">
      <c r="A41" s="117"/>
      <c r="B41" s="58"/>
      <c r="C41" s="107"/>
      <c r="F41" s="124"/>
      <c r="G41" s="107"/>
      <c r="H41" s="107"/>
    </row>
    <row r="42">
      <c r="A42" s="117"/>
      <c r="B42" s="58"/>
      <c r="C42" s="107"/>
      <c r="F42" s="124"/>
      <c r="G42" s="107"/>
      <c r="H42" s="107"/>
    </row>
    <row r="43">
      <c r="A43" s="112" t="s">
        <v>236</v>
      </c>
      <c r="B43" s="95" t="s">
        <v>329</v>
      </c>
      <c r="C43" s="113" t="str">
        <f t="shared" ref="C43:C47" si="5">E43*F43</f>
        <v>7,500.00</v>
      </c>
      <c r="D43" s="109" t="s">
        <v>1</v>
      </c>
      <c r="E43" s="114">
        <v>3.0</v>
      </c>
      <c r="F43" s="115">
        <v>2500.0</v>
      </c>
      <c r="G43" s="119"/>
      <c r="H43" s="107"/>
    </row>
    <row r="44">
      <c r="A44" s="116" t="str">
        <f>SUM(C43:C47)</f>
        <v>10,995.00</v>
      </c>
      <c r="B44" s="95" t="s">
        <v>330</v>
      </c>
      <c r="C44" s="113" t="str">
        <f t="shared" si="5"/>
        <v>1,500.00</v>
      </c>
      <c r="D44" s="63"/>
      <c r="E44" s="114">
        <v>3.0</v>
      </c>
      <c r="F44" s="115">
        <v>500.0</v>
      </c>
      <c r="G44" s="107"/>
      <c r="H44" s="107"/>
    </row>
    <row r="45">
      <c r="A45" s="117"/>
      <c r="B45" s="95" t="s">
        <v>331</v>
      </c>
      <c r="C45" s="113" t="str">
        <f t="shared" si="5"/>
        <v>0.00</v>
      </c>
      <c r="D45" s="63"/>
      <c r="E45" s="114"/>
      <c r="F45" s="115">
        <v>300.0</v>
      </c>
      <c r="G45" s="119"/>
      <c r="H45" s="107"/>
    </row>
    <row r="46">
      <c r="A46" s="117"/>
      <c r="B46" s="95" t="s">
        <v>332</v>
      </c>
      <c r="C46" s="113" t="str">
        <f t="shared" si="5"/>
        <v>1,575.00</v>
      </c>
      <c r="D46" s="109" t="s">
        <v>299</v>
      </c>
      <c r="E46" s="114">
        <v>4.5</v>
      </c>
      <c r="F46" s="115">
        <v>350.0</v>
      </c>
      <c r="G46" s="119"/>
      <c r="H46" s="107"/>
    </row>
    <row r="47">
      <c r="A47" s="117"/>
      <c r="B47" s="120" t="s">
        <v>333</v>
      </c>
      <c r="C47" s="113" t="str">
        <f t="shared" si="5"/>
        <v>420.00</v>
      </c>
      <c r="D47" s="109" t="s">
        <v>299</v>
      </c>
      <c r="E47" s="114" t="str">
        <f>0.8+0.7+0.6</f>
        <v>2.1</v>
      </c>
      <c r="F47" s="115">
        <v>200.0</v>
      </c>
      <c r="G47" s="107"/>
      <c r="H47" s="107"/>
    </row>
    <row r="48">
      <c r="A48" s="117"/>
      <c r="B48" s="58"/>
      <c r="C48" s="107"/>
      <c r="F48" s="124"/>
      <c r="G48" s="107"/>
      <c r="H48" s="107"/>
    </row>
    <row r="49">
      <c r="A49" s="112" t="s">
        <v>334</v>
      </c>
      <c r="B49" s="95" t="s">
        <v>335</v>
      </c>
      <c r="C49" s="113" t="str">
        <f t="shared" ref="C49:C54" si="6">E49*F49</f>
        <v>1,950.00</v>
      </c>
      <c r="D49" s="109" t="s">
        <v>1</v>
      </c>
      <c r="E49" s="114">
        <v>3.0</v>
      </c>
      <c r="F49" s="115">
        <v>650.0</v>
      </c>
      <c r="G49" s="107"/>
      <c r="H49" s="107"/>
    </row>
    <row r="50">
      <c r="A50" s="116" t="str">
        <f>SUM(C49:C54)</f>
        <v>9,650.00</v>
      </c>
      <c r="B50" s="95" t="s">
        <v>336</v>
      </c>
      <c r="C50" s="113" t="str">
        <f t="shared" si="6"/>
        <v>1,050.00</v>
      </c>
      <c r="D50" s="109" t="s">
        <v>1</v>
      </c>
      <c r="E50" s="114">
        <v>3.0</v>
      </c>
      <c r="F50" s="115">
        <v>350.0</v>
      </c>
      <c r="G50" s="107"/>
      <c r="H50" s="107"/>
    </row>
    <row r="51">
      <c r="A51" s="117"/>
      <c r="B51" s="95" t="s">
        <v>337</v>
      </c>
      <c r="C51" s="113" t="str">
        <f t="shared" si="6"/>
        <v>1,500.00</v>
      </c>
      <c r="D51" s="109" t="s">
        <v>1</v>
      </c>
      <c r="E51" s="114">
        <v>1.0</v>
      </c>
      <c r="F51" s="115">
        <v>1500.0</v>
      </c>
      <c r="G51" s="107"/>
      <c r="H51" s="107"/>
    </row>
    <row r="52">
      <c r="A52" s="117"/>
      <c r="B52" s="95" t="s">
        <v>338</v>
      </c>
      <c r="C52" s="113" t="str">
        <f t="shared" si="6"/>
        <v>1,850.00</v>
      </c>
      <c r="D52" s="109" t="s">
        <v>1</v>
      </c>
      <c r="E52" s="114">
        <v>1.0</v>
      </c>
      <c r="F52" s="115">
        <v>1850.0</v>
      </c>
      <c r="G52" s="107"/>
      <c r="H52" s="107"/>
    </row>
    <row r="53">
      <c r="A53" s="117"/>
      <c r="B53" s="95" t="s">
        <v>339</v>
      </c>
      <c r="C53" s="113" t="str">
        <f t="shared" si="6"/>
        <v>1,800.00</v>
      </c>
      <c r="D53" s="109" t="s">
        <v>1</v>
      </c>
      <c r="E53" s="114">
        <v>1.0</v>
      </c>
      <c r="F53" s="115">
        <v>1800.0</v>
      </c>
      <c r="G53" s="119"/>
      <c r="H53" s="107"/>
    </row>
    <row r="54">
      <c r="A54" s="117"/>
      <c r="B54" s="95" t="s">
        <v>340</v>
      </c>
      <c r="C54" s="113" t="str">
        <f t="shared" si="6"/>
        <v>1,500.00</v>
      </c>
      <c r="D54" s="109" t="s">
        <v>1</v>
      </c>
      <c r="E54" s="114">
        <v>1.0</v>
      </c>
      <c r="F54" s="115">
        <v>1500.0</v>
      </c>
      <c r="G54" s="107"/>
      <c r="H54" s="107"/>
    </row>
    <row r="55">
      <c r="A55" s="117"/>
      <c r="C55" s="107"/>
      <c r="F55" s="49"/>
      <c r="G55" s="107"/>
      <c r="H55" s="107"/>
    </row>
    <row r="56">
      <c r="A56" s="112" t="s">
        <v>341</v>
      </c>
      <c r="G56" s="107"/>
      <c r="H56" s="107"/>
    </row>
    <row r="57">
      <c r="A57" s="116" t="str">
        <f>SUM(C57:C66)</f>
        <v>23,050.00</v>
      </c>
      <c r="B57" s="95" t="s">
        <v>342</v>
      </c>
      <c r="C57" s="113" t="str">
        <f t="shared" ref="C57:C66" si="7">E57*F57</f>
        <v>2,000.00</v>
      </c>
      <c r="D57" s="109" t="s">
        <v>326</v>
      </c>
      <c r="E57" s="114">
        <v>8.0</v>
      </c>
      <c r="F57" s="115">
        <v>250.0</v>
      </c>
      <c r="G57" s="107"/>
      <c r="H57" s="107"/>
    </row>
    <row r="58">
      <c r="A58" s="117"/>
      <c r="B58" s="95" t="s">
        <v>343</v>
      </c>
      <c r="C58" s="113" t="str">
        <f t="shared" si="7"/>
        <v>5,500.00</v>
      </c>
      <c r="D58" s="109" t="s">
        <v>326</v>
      </c>
      <c r="E58" s="114">
        <v>22.0</v>
      </c>
      <c r="F58" s="115">
        <v>250.0</v>
      </c>
      <c r="G58" s="107"/>
      <c r="H58" s="107"/>
    </row>
    <row r="59">
      <c r="A59" s="117"/>
      <c r="B59" s="95" t="s">
        <v>344</v>
      </c>
      <c r="C59" s="113" t="str">
        <f t="shared" si="7"/>
        <v>2,000.00</v>
      </c>
      <c r="D59" s="109" t="s">
        <v>326</v>
      </c>
      <c r="E59" s="114">
        <v>8.0</v>
      </c>
      <c r="F59" s="115">
        <v>250.0</v>
      </c>
      <c r="G59" s="107"/>
      <c r="H59" s="107"/>
    </row>
    <row r="60">
      <c r="A60" s="117"/>
      <c r="B60" s="95" t="s">
        <v>345</v>
      </c>
      <c r="C60" s="113" t="str">
        <f t="shared" si="7"/>
        <v>3,000.00</v>
      </c>
      <c r="D60" s="109" t="s">
        <v>299</v>
      </c>
      <c r="E60" s="114">
        <v>30.0</v>
      </c>
      <c r="F60" s="115">
        <v>100.0</v>
      </c>
      <c r="G60" s="107"/>
      <c r="H60" s="107"/>
    </row>
    <row r="61">
      <c r="A61" s="117"/>
      <c r="B61" s="95" t="s">
        <v>346</v>
      </c>
      <c r="C61" s="113" t="str">
        <f t="shared" si="7"/>
        <v>1,000.00</v>
      </c>
      <c r="D61" s="109" t="s">
        <v>299</v>
      </c>
      <c r="E61" s="114">
        <v>5.0</v>
      </c>
      <c r="F61" s="115">
        <v>200.0</v>
      </c>
      <c r="G61" s="107"/>
      <c r="H61" s="107"/>
    </row>
    <row r="62">
      <c r="A62" s="117"/>
      <c r="B62" s="95" t="s">
        <v>347</v>
      </c>
      <c r="C62" s="113" t="str">
        <f t="shared" si="7"/>
        <v>1,200.00</v>
      </c>
      <c r="D62" s="109" t="s">
        <v>326</v>
      </c>
      <c r="E62" s="114">
        <v>12.0</v>
      </c>
      <c r="F62" s="115">
        <v>100.0</v>
      </c>
      <c r="G62" s="119"/>
      <c r="H62" s="107"/>
    </row>
    <row r="63">
      <c r="A63" s="117"/>
      <c r="B63" s="95" t="s">
        <v>348</v>
      </c>
      <c r="C63" s="113" t="str">
        <f t="shared" si="7"/>
        <v>5,000.00</v>
      </c>
      <c r="D63" s="109" t="s">
        <v>299</v>
      </c>
      <c r="E63" s="114">
        <v>10.0</v>
      </c>
      <c r="F63" s="115">
        <v>500.0</v>
      </c>
      <c r="G63" s="119"/>
      <c r="H63" s="107"/>
    </row>
    <row r="64">
      <c r="A64" s="117"/>
      <c r="B64" s="95" t="s">
        <v>349</v>
      </c>
      <c r="C64" s="113" t="str">
        <f t="shared" si="7"/>
        <v>1,400.00</v>
      </c>
      <c r="D64" s="109" t="s">
        <v>299</v>
      </c>
      <c r="E64" s="114">
        <v>2.0</v>
      </c>
      <c r="F64" s="115">
        <v>700.0</v>
      </c>
      <c r="G64" s="119"/>
      <c r="H64" s="107"/>
    </row>
    <row r="65">
      <c r="A65" s="117"/>
      <c r="B65" s="95" t="s">
        <v>350</v>
      </c>
      <c r="C65" s="113" t="str">
        <f t="shared" si="7"/>
        <v>1,250.00</v>
      </c>
      <c r="D65" s="109" t="s">
        <v>299</v>
      </c>
      <c r="E65" s="114">
        <v>5.0</v>
      </c>
      <c r="F65" s="115">
        <v>250.0</v>
      </c>
      <c r="G65" s="107"/>
      <c r="H65" s="107"/>
    </row>
    <row r="66">
      <c r="A66" s="117"/>
      <c r="B66" s="95" t="s">
        <v>351</v>
      </c>
      <c r="C66" s="113" t="str">
        <f t="shared" si="7"/>
        <v>700.00</v>
      </c>
      <c r="D66" s="109" t="s">
        <v>299</v>
      </c>
      <c r="E66" s="114">
        <v>2.0</v>
      </c>
      <c r="F66" s="115">
        <v>350.0</v>
      </c>
      <c r="G66" s="107"/>
      <c r="H66" s="107"/>
    </row>
    <row r="67">
      <c r="A67" s="117"/>
      <c r="B67" s="58"/>
      <c r="C67" s="107"/>
      <c r="F67" s="124"/>
      <c r="G67" s="107"/>
      <c r="H67" s="107"/>
    </row>
    <row r="68">
      <c r="A68" s="112" t="s">
        <v>105</v>
      </c>
      <c r="B68" s="95" t="s">
        <v>352</v>
      </c>
      <c r="C68" s="113" t="str">
        <f t="shared" ref="C68:C80" si="8">E68*F68</f>
        <v>1,500.00</v>
      </c>
      <c r="D68" s="109" t="s">
        <v>326</v>
      </c>
      <c r="E68" s="114">
        <v>1.0</v>
      </c>
      <c r="F68" s="115">
        <v>1500.0</v>
      </c>
      <c r="G68" s="107"/>
      <c r="H68" s="107"/>
    </row>
    <row r="69">
      <c r="A69" s="116" t="str">
        <f>SUM(C68:C85)</f>
        <v>39,057.20</v>
      </c>
      <c r="B69" s="95" t="s">
        <v>353</v>
      </c>
      <c r="C69" s="113" t="str">
        <f t="shared" si="8"/>
        <v>750.00</v>
      </c>
      <c r="D69" s="109" t="s">
        <v>299</v>
      </c>
      <c r="E69" s="114" t="str">
        <f>0.3+0.3+0.3+0.3+0.3+1</f>
        <v>2.5</v>
      </c>
      <c r="F69" s="115">
        <v>300.0</v>
      </c>
      <c r="G69" s="119"/>
      <c r="H69" s="119"/>
      <c r="I69" s="49"/>
    </row>
    <row r="70">
      <c r="A70" s="117"/>
      <c r="B70" s="95" t="s">
        <v>354</v>
      </c>
      <c r="C70" s="113" t="str">
        <f t="shared" si="8"/>
        <v>1,020.00</v>
      </c>
      <c r="D70" s="109" t="s">
        <v>299</v>
      </c>
      <c r="E70" s="114" t="str">
        <f>7*0.3+1+1+1</f>
        <v>5.1</v>
      </c>
      <c r="F70" s="115">
        <v>200.0</v>
      </c>
      <c r="G70" s="119"/>
      <c r="H70" s="119"/>
    </row>
    <row r="71">
      <c r="A71" s="117"/>
      <c r="B71" s="95" t="s">
        <v>355</v>
      </c>
      <c r="C71" s="113" t="str">
        <f t="shared" si="8"/>
        <v>350.00</v>
      </c>
      <c r="D71" s="109" t="s">
        <v>326</v>
      </c>
      <c r="E71" s="114">
        <v>1.0</v>
      </c>
      <c r="F71" s="115">
        <v>350.0</v>
      </c>
      <c r="G71" s="119"/>
      <c r="H71" s="107"/>
    </row>
    <row r="72">
      <c r="A72" s="117"/>
      <c r="B72" s="95" t="s">
        <v>356</v>
      </c>
      <c r="C72" s="113" t="str">
        <f t="shared" si="8"/>
        <v>0.00</v>
      </c>
      <c r="D72" s="109" t="s">
        <v>326</v>
      </c>
      <c r="E72" s="114"/>
      <c r="F72" s="115">
        <v>250.0</v>
      </c>
      <c r="G72" s="119"/>
      <c r="H72" s="107"/>
    </row>
    <row r="73">
      <c r="A73" s="117"/>
      <c r="B73" s="120" t="s">
        <v>357</v>
      </c>
      <c r="C73" s="113" t="str">
        <f t="shared" si="8"/>
        <v>4,550.00</v>
      </c>
      <c r="D73" s="109" t="s">
        <v>326</v>
      </c>
      <c r="E73" s="114">
        <v>13.0</v>
      </c>
      <c r="F73" s="115">
        <v>350.0</v>
      </c>
      <c r="G73" s="119"/>
      <c r="H73" s="107"/>
    </row>
    <row r="74">
      <c r="A74" s="117"/>
      <c r="B74" s="120" t="s">
        <v>358</v>
      </c>
      <c r="C74" s="113" t="str">
        <f t="shared" si="8"/>
        <v>2,000.00</v>
      </c>
      <c r="D74" s="109" t="s">
        <v>326</v>
      </c>
      <c r="E74" s="114">
        <v>8.0</v>
      </c>
      <c r="F74" s="115">
        <v>250.0</v>
      </c>
      <c r="G74" s="119"/>
      <c r="H74" s="107"/>
    </row>
    <row r="75">
      <c r="A75" s="117"/>
      <c r="B75" s="95" t="s">
        <v>359</v>
      </c>
      <c r="C75" s="113" t="str">
        <f t="shared" si="8"/>
        <v>1,500.00</v>
      </c>
      <c r="D75" s="109" t="s">
        <v>326</v>
      </c>
      <c r="E75" s="114">
        <v>1.0</v>
      </c>
      <c r="F75" s="128">
        <v>1500.0</v>
      </c>
      <c r="G75" s="119"/>
      <c r="H75" s="107"/>
    </row>
    <row r="76">
      <c r="A76" s="117"/>
      <c r="B76" s="129" t="s">
        <v>360</v>
      </c>
      <c r="C76" s="113" t="str">
        <f t="shared" si="8"/>
        <v>0.00</v>
      </c>
      <c r="D76" s="109" t="s">
        <v>326</v>
      </c>
      <c r="E76" s="114"/>
      <c r="F76" s="115">
        <v>300.0</v>
      </c>
      <c r="G76" s="119"/>
      <c r="H76" s="119"/>
      <c r="I76" s="49"/>
    </row>
    <row r="77">
      <c r="A77" s="117"/>
      <c r="B77" s="95" t="s">
        <v>361</v>
      </c>
      <c r="C77" s="113" t="str">
        <f t="shared" si="8"/>
        <v>500.00</v>
      </c>
      <c r="D77" s="109" t="s">
        <v>326</v>
      </c>
      <c r="E77" s="114">
        <v>1.0</v>
      </c>
      <c r="F77" s="115">
        <v>500.0</v>
      </c>
      <c r="G77" s="107"/>
      <c r="H77" s="107"/>
    </row>
    <row r="78">
      <c r="A78" s="117"/>
      <c r="B78" s="120" t="s">
        <v>362</v>
      </c>
      <c r="C78" s="113" t="str">
        <f t="shared" si="8"/>
        <v>9,000.00</v>
      </c>
      <c r="D78" s="109" t="s">
        <v>326</v>
      </c>
      <c r="E78" s="114">
        <v>30.0</v>
      </c>
      <c r="F78" s="115">
        <v>300.0</v>
      </c>
      <c r="G78" s="119"/>
      <c r="H78" s="107"/>
    </row>
    <row r="79">
      <c r="A79" s="117"/>
      <c r="B79" s="130" t="s">
        <v>363</v>
      </c>
      <c r="C79" s="113" t="str">
        <f t="shared" si="8"/>
        <v>200.00</v>
      </c>
      <c r="D79" s="109" t="s">
        <v>326</v>
      </c>
      <c r="E79" s="114">
        <v>1.0</v>
      </c>
      <c r="F79" s="115">
        <v>200.0</v>
      </c>
      <c r="G79" s="119"/>
      <c r="H79" s="107"/>
    </row>
    <row r="80">
      <c r="A80" s="117"/>
      <c r="B80" s="95" t="s">
        <v>364</v>
      </c>
      <c r="C80" s="113" t="str">
        <f t="shared" si="8"/>
        <v>11,653.20</v>
      </c>
      <c r="D80" s="109" t="s">
        <v>299</v>
      </c>
      <c r="E80" s="114" t="str">
        <f>2948/100+100</f>
        <v>129.48</v>
      </c>
      <c r="F80" s="115">
        <v>90.0</v>
      </c>
      <c r="G80" s="119"/>
      <c r="H80" s="107"/>
    </row>
    <row r="81">
      <c r="A81" s="117"/>
      <c r="B81" s="129" t="s">
        <v>365</v>
      </c>
      <c r="C81" s="113"/>
      <c r="D81" s="109" t="s">
        <v>299</v>
      </c>
      <c r="E81" s="114"/>
      <c r="F81" s="115">
        <v>150.0</v>
      </c>
      <c r="G81" s="119"/>
      <c r="H81" s="107"/>
    </row>
    <row r="82">
      <c r="A82" s="117"/>
      <c r="B82" s="95" t="s">
        <v>366</v>
      </c>
      <c r="C82" s="113" t="str">
        <f t="shared" ref="C82:C85" si="9">E82*F82</f>
        <v>2,750.00</v>
      </c>
      <c r="D82" s="109" t="s">
        <v>326</v>
      </c>
      <c r="E82" s="114">
        <v>11.0</v>
      </c>
      <c r="F82" s="115">
        <v>250.0</v>
      </c>
      <c r="G82" s="107"/>
      <c r="H82" s="107"/>
    </row>
    <row r="83">
      <c r="A83" s="117"/>
      <c r="B83" s="95" t="s">
        <v>367</v>
      </c>
      <c r="C83" s="113" t="str">
        <f t="shared" si="9"/>
        <v>300.00</v>
      </c>
      <c r="D83" s="109" t="s">
        <v>326</v>
      </c>
      <c r="E83" s="114">
        <v>1.0</v>
      </c>
      <c r="F83" s="115">
        <v>300.0</v>
      </c>
      <c r="G83" s="107"/>
      <c r="H83" s="107"/>
    </row>
    <row r="84">
      <c r="A84" s="117"/>
      <c r="B84" s="95" t="s">
        <v>368</v>
      </c>
      <c r="C84" s="113" t="str">
        <f t="shared" si="9"/>
        <v>1,750.00</v>
      </c>
      <c r="D84" s="109" t="s">
        <v>326</v>
      </c>
      <c r="E84" s="114">
        <v>5.0</v>
      </c>
      <c r="F84" s="115">
        <v>350.0</v>
      </c>
      <c r="G84" s="107"/>
      <c r="H84" s="107"/>
    </row>
    <row r="85">
      <c r="A85" s="117"/>
      <c r="B85" s="125" t="s">
        <v>369</v>
      </c>
      <c r="C85" s="113" t="str">
        <f t="shared" si="9"/>
        <v>1,234.00</v>
      </c>
      <c r="D85" s="109" t="s">
        <v>299</v>
      </c>
      <c r="E85" s="121" t="str">
        <f>1234/100</f>
        <v>12.34</v>
      </c>
      <c r="F85" s="115">
        <v>100.0</v>
      </c>
      <c r="G85" s="107"/>
      <c r="H85" s="107"/>
    </row>
    <row r="86">
      <c r="A86" s="117"/>
      <c r="B86" s="58"/>
      <c r="C86" s="107"/>
      <c r="F86" s="124"/>
      <c r="G86" s="107"/>
      <c r="H86" s="107"/>
    </row>
    <row r="87">
      <c r="A87" s="112" t="s">
        <v>370</v>
      </c>
      <c r="B87" s="95" t="s">
        <v>371</v>
      </c>
      <c r="C87" s="113" t="str">
        <f t="shared" ref="C87:C89" si="10">E87*F87</f>
        <v>1,500.00</v>
      </c>
      <c r="D87" s="109" t="s">
        <v>326</v>
      </c>
      <c r="E87" s="114">
        <v>3.0</v>
      </c>
      <c r="F87" s="115">
        <v>500.0</v>
      </c>
      <c r="G87" s="119"/>
      <c r="H87" s="107"/>
    </row>
    <row r="88">
      <c r="A88" s="131" t="str">
        <f>SUM(C87:C89)</f>
        <v>9,700.00</v>
      </c>
      <c r="B88" s="95" t="s">
        <v>372</v>
      </c>
      <c r="C88" s="113" t="str">
        <f t="shared" si="10"/>
        <v>7,380.00</v>
      </c>
      <c r="D88" s="109" t="s">
        <v>299</v>
      </c>
      <c r="E88" s="114" t="str">
        <f t="shared" ref="E88:E89" si="11">2+1.5+1.5+1.6+1.6+1.6+2+2.3+1.6+0.7</f>
        <v>16.4</v>
      </c>
      <c r="F88" s="115">
        <v>450.0</v>
      </c>
      <c r="G88" s="119"/>
      <c r="H88" s="107"/>
    </row>
    <row r="89">
      <c r="A89" s="117"/>
      <c r="B89" s="95" t="s">
        <v>373</v>
      </c>
      <c r="C89" s="113" t="str">
        <f t="shared" si="10"/>
        <v>820.00</v>
      </c>
      <c r="D89" s="109" t="s">
        <v>299</v>
      </c>
      <c r="E89" s="114" t="str">
        <f t="shared" si="11"/>
        <v>16.4</v>
      </c>
      <c r="F89" s="115">
        <v>50.0</v>
      </c>
      <c r="G89" s="107"/>
      <c r="H89" s="107"/>
    </row>
    <row r="90">
      <c r="A90" s="112"/>
      <c r="B90" s="95"/>
      <c r="C90" s="107"/>
      <c r="E90" s="49"/>
      <c r="F90" s="49"/>
      <c r="G90" s="107"/>
      <c r="H90" s="107"/>
    </row>
    <row r="91">
      <c r="A91" s="112" t="s">
        <v>374</v>
      </c>
      <c r="B91" s="95" t="s">
        <v>375</v>
      </c>
      <c r="C91" s="113" t="str">
        <f>E91*F91</f>
        <v>1,500.00</v>
      </c>
      <c r="D91" s="109" t="s">
        <v>1</v>
      </c>
      <c r="E91" s="114">
        <v>1.0</v>
      </c>
      <c r="F91" s="115">
        <v>1500.0</v>
      </c>
      <c r="G91" s="107"/>
      <c r="H91" s="107"/>
    </row>
    <row r="92">
      <c r="A92" s="116" t="str">
        <f>SUM(C91)</f>
        <v>1,500.00</v>
      </c>
      <c r="B92" s="49"/>
      <c r="C92" s="107"/>
      <c r="E92" s="49"/>
      <c r="F92" s="49"/>
      <c r="G92" s="107"/>
      <c r="H92" s="107"/>
    </row>
    <row r="93">
      <c r="A93" s="117"/>
      <c r="C93" s="107"/>
      <c r="F93" s="124"/>
      <c r="G93" s="107"/>
      <c r="H93" s="107"/>
    </row>
    <row r="94">
      <c r="A94" s="112" t="s">
        <v>376</v>
      </c>
      <c r="B94" s="120" t="s">
        <v>377</v>
      </c>
      <c r="C94" s="113" t="str">
        <f t="shared" ref="C94:C105" si="12">E94*F94</f>
        <v>970.00</v>
      </c>
      <c r="D94" s="109" t="s">
        <v>1</v>
      </c>
      <c r="E94" s="114">
        <v>1.0</v>
      </c>
      <c r="F94" s="115">
        <v>970.0</v>
      </c>
      <c r="G94" s="107"/>
      <c r="H94" s="107"/>
    </row>
    <row r="95">
      <c r="A95" s="116" t="str">
        <f>SUM(C94:C105)</f>
        <v>18,525.00</v>
      </c>
      <c r="B95" s="120" t="s">
        <v>378</v>
      </c>
      <c r="C95" s="113" t="str">
        <f t="shared" si="12"/>
        <v>625.00</v>
      </c>
      <c r="D95" s="109" t="s">
        <v>299</v>
      </c>
      <c r="E95" s="114">
        <v>2.5</v>
      </c>
      <c r="F95" s="115">
        <v>250.0</v>
      </c>
      <c r="G95" s="107"/>
      <c r="H95" s="107"/>
    </row>
    <row r="96">
      <c r="A96" s="117"/>
      <c r="B96" s="120" t="s">
        <v>379</v>
      </c>
      <c r="C96" s="113" t="str">
        <f t="shared" si="12"/>
        <v>1,000.00</v>
      </c>
      <c r="D96" s="109" t="s">
        <v>1</v>
      </c>
      <c r="E96" s="114">
        <v>1.0</v>
      </c>
      <c r="F96" s="115">
        <v>1000.0</v>
      </c>
      <c r="G96" s="107"/>
      <c r="H96" s="107"/>
    </row>
    <row r="97">
      <c r="A97" s="117"/>
      <c r="B97" s="120" t="s">
        <v>380</v>
      </c>
      <c r="C97" s="113" t="str">
        <f t="shared" si="12"/>
        <v>1,000.00</v>
      </c>
      <c r="D97" s="109" t="s">
        <v>1</v>
      </c>
      <c r="E97" s="114">
        <v>2.0</v>
      </c>
      <c r="F97" s="115">
        <v>500.0</v>
      </c>
      <c r="G97" s="107"/>
      <c r="H97" s="107"/>
    </row>
    <row r="98">
      <c r="A98" s="117"/>
      <c r="B98" s="120" t="s">
        <v>381</v>
      </c>
      <c r="C98" s="113" t="str">
        <f t="shared" si="12"/>
        <v>3,600.00</v>
      </c>
      <c r="D98" s="109" t="s">
        <v>1</v>
      </c>
      <c r="E98" s="114">
        <v>9.0</v>
      </c>
      <c r="F98" s="115">
        <v>400.0</v>
      </c>
      <c r="G98" s="107"/>
      <c r="H98" s="107"/>
    </row>
    <row r="99">
      <c r="A99" s="117"/>
      <c r="B99" s="120" t="s">
        <v>382</v>
      </c>
      <c r="C99" s="113" t="str">
        <f t="shared" si="12"/>
        <v>4,800.00</v>
      </c>
      <c r="D99" s="109" t="s">
        <v>1</v>
      </c>
      <c r="E99" s="114">
        <v>12.0</v>
      </c>
      <c r="F99" s="115">
        <v>400.0</v>
      </c>
      <c r="G99" s="107"/>
      <c r="H99" s="107"/>
    </row>
    <row r="100">
      <c r="A100" s="117"/>
      <c r="B100" s="120" t="s">
        <v>383</v>
      </c>
      <c r="C100" s="113" t="str">
        <f t="shared" si="12"/>
        <v>1,950.00</v>
      </c>
      <c r="D100" s="109" t="s">
        <v>1</v>
      </c>
      <c r="E100" s="114">
        <v>13.0</v>
      </c>
      <c r="F100" s="115">
        <v>150.0</v>
      </c>
      <c r="G100" s="107"/>
      <c r="H100" s="107"/>
    </row>
    <row r="101">
      <c r="A101" s="117"/>
      <c r="B101" s="120" t="s">
        <v>384</v>
      </c>
      <c r="C101" s="113" t="str">
        <f t="shared" si="12"/>
        <v>600.00</v>
      </c>
      <c r="D101" s="109" t="s">
        <v>299</v>
      </c>
      <c r="E101" s="114">
        <v>2.0</v>
      </c>
      <c r="F101" s="115">
        <v>300.0</v>
      </c>
      <c r="G101" s="107"/>
      <c r="H101" s="107"/>
    </row>
    <row r="102">
      <c r="A102" s="117"/>
      <c r="B102" s="120" t="s">
        <v>385</v>
      </c>
      <c r="C102" s="113" t="str">
        <f t="shared" si="12"/>
        <v>1,500.00</v>
      </c>
      <c r="D102" s="109" t="s">
        <v>1</v>
      </c>
      <c r="E102" s="114">
        <v>1.0</v>
      </c>
      <c r="F102" s="115">
        <v>1500.0</v>
      </c>
      <c r="G102" s="107"/>
      <c r="H102" s="107"/>
    </row>
    <row r="103">
      <c r="A103" s="117"/>
      <c r="B103" s="49" t="s">
        <v>386</v>
      </c>
      <c r="C103" s="113" t="str">
        <f t="shared" si="12"/>
        <v>1,683.00</v>
      </c>
      <c r="D103" s="109" t="s">
        <v>293</v>
      </c>
      <c r="E103" s="114" t="str">
        <f t="shared" ref="E103:E104" si="13">(1.7+1.6)*0.6</f>
        <v>1.98</v>
      </c>
      <c r="F103" s="115">
        <v>850.0</v>
      </c>
      <c r="G103" s="107"/>
      <c r="H103" s="107"/>
    </row>
    <row r="104">
      <c r="A104" s="117"/>
      <c r="B104" s="95" t="s">
        <v>303</v>
      </c>
      <c r="C104" s="113" t="str">
        <f t="shared" si="12"/>
        <v>297.00</v>
      </c>
      <c r="D104" s="109" t="s">
        <v>293</v>
      </c>
      <c r="E104" s="114" t="str">
        <f t="shared" si="13"/>
        <v>1.98</v>
      </c>
      <c r="F104" s="115">
        <v>150.0</v>
      </c>
      <c r="G104" s="107"/>
      <c r="H104" s="107"/>
    </row>
    <row r="105">
      <c r="A105" s="117"/>
      <c r="B105" s="95" t="s">
        <v>328</v>
      </c>
      <c r="C105" s="113" t="str">
        <f t="shared" si="12"/>
        <v>500.00</v>
      </c>
      <c r="D105" s="109" t="s">
        <v>299</v>
      </c>
      <c r="E105" s="114">
        <v>2.0</v>
      </c>
      <c r="F105" s="115">
        <v>250.0</v>
      </c>
      <c r="G105" s="107"/>
      <c r="H105" s="107"/>
    </row>
    <row r="106">
      <c r="A106" s="112"/>
      <c r="B106" s="49"/>
      <c r="C106" s="107"/>
      <c r="F106" s="124"/>
      <c r="G106" s="107"/>
      <c r="H106" s="107"/>
    </row>
    <row r="107">
      <c r="A107" s="112" t="s">
        <v>387</v>
      </c>
      <c r="B107" s="95" t="s">
        <v>388</v>
      </c>
      <c r="C107" s="113" t="str">
        <f t="shared" ref="C107:C108" si="14">E107*F107</f>
        <v>3,500.00</v>
      </c>
      <c r="D107" s="109" t="s">
        <v>299</v>
      </c>
      <c r="E107" s="114">
        <v>5.0</v>
      </c>
      <c r="F107" s="115">
        <v>700.0</v>
      </c>
      <c r="G107" s="107"/>
      <c r="H107" s="107"/>
    </row>
    <row r="108">
      <c r="A108" s="116" t="str">
        <f>SUM(C107:C108)</f>
        <v>4,400.00</v>
      </c>
      <c r="B108" s="95" t="s">
        <v>389</v>
      </c>
      <c r="C108" s="113" t="str">
        <f t="shared" si="14"/>
        <v>900.00</v>
      </c>
      <c r="D108" s="109" t="s">
        <v>1</v>
      </c>
      <c r="E108" s="114">
        <v>3.0</v>
      </c>
      <c r="F108" s="115">
        <v>300.0</v>
      </c>
      <c r="G108" s="107"/>
      <c r="H108" s="107"/>
    </row>
    <row r="109">
      <c r="A109" s="112"/>
      <c r="C109" s="107"/>
      <c r="F109" s="124"/>
      <c r="G109" s="107"/>
      <c r="H109" s="107"/>
    </row>
    <row r="110">
      <c r="A110" s="112" t="s">
        <v>390</v>
      </c>
      <c r="B110" s="125" t="s">
        <v>391</v>
      </c>
      <c r="C110" s="113" t="str">
        <f>E110*F110</f>
        <v>9,033.00</v>
      </c>
      <c r="D110" s="109" t="s">
        <v>299</v>
      </c>
      <c r="E110" s="132" t="str">
        <f>6022/100</f>
        <v>60.22</v>
      </c>
      <c r="F110" s="133">
        <v>150.0</v>
      </c>
      <c r="G110" s="107"/>
      <c r="H110" s="107"/>
    </row>
    <row r="111">
      <c r="A111" s="112">
        <v>2.5</v>
      </c>
      <c r="G111" s="119"/>
      <c r="H111" s="107"/>
    </row>
    <row r="112">
      <c r="A112" s="117"/>
      <c r="C112" s="107"/>
      <c r="F112" s="124"/>
      <c r="G112" s="107"/>
      <c r="H112" s="107"/>
    </row>
    <row r="113">
      <c r="A113" s="112"/>
      <c r="B113" s="134"/>
      <c r="C113" s="107"/>
      <c r="D113" s="49"/>
      <c r="F113" s="135"/>
      <c r="G113" s="107"/>
      <c r="H113" s="107"/>
    </row>
    <row r="114">
      <c r="A114" s="117"/>
      <c r="B114" s="136"/>
      <c r="C114" s="107"/>
      <c r="F114" s="124"/>
      <c r="G114" s="107"/>
      <c r="H114" s="107"/>
    </row>
    <row r="115">
      <c r="A115" s="117"/>
      <c r="B115" s="136"/>
      <c r="C115" s="107"/>
      <c r="F115" s="124"/>
      <c r="G115" s="107"/>
      <c r="H115" s="107"/>
    </row>
    <row r="116">
      <c r="A116" s="117"/>
      <c r="C116" s="107"/>
      <c r="F116" s="124"/>
      <c r="G116" s="107"/>
      <c r="H116" s="107"/>
    </row>
    <row r="117">
      <c r="A117" s="117"/>
      <c r="C117" s="107"/>
      <c r="F117" s="124"/>
      <c r="G117" s="107"/>
      <c r="H117" s="107"/>
    </row>
    <row r="118">
      <c r="A118" s="117"/>
      <c r="C118" s="107"/>
      <c r="F118" s="124"/>
      <c r="G118" s="107"/>
      <c r="H118" s="107"/>
    </row>
    <row r="119">
      <c r="A119" s="117"/>
      <c r="C119" s="107"/>
      <c r="F119" s="124"/>
      <c r="G119" s="107"/>
      <c r="H119" s="107"/>
    </row>
  </sheetData>
  <drawing r:id="rId1"/>
</worksheet>
</file>